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汇总表" sheetId="4" r:id="rId1"/>
    <sheet name="过街大桥" sheetId="1" r:id="rId2"/>
    <sheet name="水幕桥" sheetId="3" r:id="rId3"/>
    <sheet name="退台栈桥" sheetId="2" r:id="rId4"/>
  </sheets>
  <definedNames>
    <definedName name="_xlnm.Print_Titles" localSheetId="1">过街大桥!$2:$3</definedName>
    <definedName name="_xlnm.Print_Titles" localSheetId="3">退台栈桥!$2:$3</definedName>
    <definedName name="_xlnm.Print_Titles" localSheetId="2">水幕桥!$2:$3</definedName>
  </definedNames>
  <calcPr calcId="144525"/>
</workbook>
</file>

<file path=xl/sharedStrings.xml><?xml version="1.0" encoding="utf-8"?>
<sst xmlns="http://schemas.openxmlformats.org/spreadsheetml/2006/main" count="600" uniqueCount="156">
  <si>
    <t>2023年“H”项目结构工程专业分包工程报价汇总表</t>
  </si>
  <si>
    <t>序号</t>
  </si>
  <si>
    <t>项目名称</t>
  </si>
  <si>
    <t>招标控制价
（元）</t>
  </si>
  <si>
    <t>投标报价
（元）</t>
  </si>
  <si>
    <t>备注</t>
  </si>
  <si>
    <t>过街天桥</t>
  </si>
  <si>
    <t>水幕桥</t>
  </si>
  <si>
    <t>退台栈桥</t>
  </si>
  <si>
    <t>合计：</t>
  </si>
  <si>
    <r>
      <rPr>
        <sz val="10"/>
        <color rgb="FF000000"/>
        <rFont val="宋体"/>
        <charset val="134"/>
      </rPr>
      <t>特别说明：
1、工程招标和分包范围：本工程所属范围的过街天桥、水幕桥、退台栈桥安装。包括：本工程设计施工图、图纸会审、设计变更、技术核定单中的桥梁工程所有施工工作内容。过街天桥2mm厚穿孔镀锌钢板曲面造型、三座桥梁的栏杆不在本次招标范围内，投标人只实施栏杆及装饰板预埋件；
2.投标人根据施工工艺、工序及国家现行规范自行踏勘现场后综合考虑进行报价，结算时不作调整;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</t>
    </r>
    <r>
      <rPr>
        <b/>
        <sz val="10"/>
        <color rgb="FFFF0000"/>
        <rFont val="宋体"/>
        <charset val="134"/>
      </rPr>
      <t>各种检测费</t>
    </r>
    <r>
      <rPr>
        <sz val="10"/>
        <color rgb="FF000000"/>
        <rFont val="宋体"/>
        <charset val="134"/>
      </rPr>
      <t>、利润、税费等完成该工作所需的全部费用，结算时无论涨跌、工程量增减或其它任何风险因素，均不作调整。
4.施工中所用临时配电箱、用电线路、开关箱、机具等从建设方提供的接口处接出，所有材料、设备及安装费用含在综合单价中。</t>
    </r>
  </si>
  <si>
    <t>2023年“H”项目结构工程专业分包工程量清单与报价表</t>
  </si>
  <si>
    <t>项目特征</t>
  </si>
  <si>
    <t>计量
单位</t>
  </si>
  <si>
    <t>工程量</t>
  </si>
  <si>
    <t>招标控制价（元）</t>
  </si>
  <si>
    <t/>
  </si>
  <si>
    <t>金额（元）</t>
  </si>
  <si>
    <t>单价</t>
  </si>
  <si>
    <t>合价</t>
  </si>
  <si>
    <t>班组所报全费用单价</t>
  </si>
  <si>
    <t xml:space="preserve"> </t>
  </si>
  <si>
    <t xml:space="preserve">土石方工程 </t>
  </si>
  <si>
    <t>1</t>
  </si>
  <si>
    <t>挖基坑土石方</t>
  </si>
  <si>
    <t>1.土石类别：各类土、石(含淤泥)综合，以及现场建(废)渣综合
2.基础类型：综合
3.开挖或开凿深度：按设计要求
4.基底摊座要求：综合，由投标人综合考虑
5.开挖、装土方式：综合，由投标人综合考虑
6.土、石渣场内运输方式及运距：投标人自行确定
7.做法：满足设计及现行施工技术、质量验收规范要求</t>
  </si>
  <si>
    <t>m3</t>
  </si>
  <si>
    <t>483.12</t>
  </si>
  <si>
    <t>2</t>
  </si>
  <si>
    <t>回填方</t>
  </si>
  <si>
    <t>1.填方材料品种：综合，但需满足设计要求
2.密实度：回填土分层夯填，压实系数满足设计要求
3.回填土来源及场内外运输方式、运距：投标人自行确定
4.做法：满足设计及现行施工技术、质量验收规范要求</t>
  </si>
  <si>
    <t>65.88</t>
  </si>
  <si>
    <t>3</t>
  </si>
  <si>
    <t>余方弃置（含弃置费）</t>
  </si>
  <si>
    <t>1.废弃料品种：土方、石方综合（含淤泥），以及现场建(废)渣综合
2.弃土、石（渣）场及场外运距：投标人自行踏勘现场考虑、自主确定弃土、石场及运距（含弃渣、土、石场费用、弃土费）
3.做法：满足设计及现行施工技术、质量验收规范要求</t>
  </si>
  <si>
    <t xml:space="preserve">分部小计 </t>
  </si>
  <si>
    <t xml:space="preserve">桥涵工程 </t>
  </si>
  <si>
    <t>垫层 C15商品砼</t>
  </si>
  <si>
    <t>1.混凝土强度等级：C15商品砼
2.砼运输方式及运距：投标人自行确定
3.外加剂：满足设计要求，投标人应考虑该部分费用已含在该单价中
4.砼现场泵送采用的机械种类及方式：投标人自行确定，泵送费用和泵送运距已综合考虑在单价中
5.做法：满足设计及现行施工技术、质量验收规范要求</t>
  </si>
  <si>
    <t>承台 C35商品砼</t>
  </si>
  <si>
    <t>1.混凝土强度等级：C35商品砼
2.砼运输方式及运距：投标人自行确定
3.砼现场泵送采用的机械种类及方式：投标人自行确定，泵送费用和泵送运距已综合考虑在单价中
4.做法：满足设计及现行施工技术、质量验收规范要求</t>
  </si>
  <si>
    <t>245</t>
  </si>
  <si>
    <t>桥台 C35商品砼</t>
  </si>
  <si>
    <t>1.混凝土强度等级：C35商品砼
2.砼运输方式及运距：投标人自行确定
3.砼现场泵送采用的机械种类及方式：投标人自行确定，泵送费用和泵送运距已综合考虑在单价中
4.做法：满足设计及现行施工技术、质量验收规范要求</t>
  </si>
  <si>
    <t>桥墩 C40细石商品砼</t>
  </si>
  <si>
    <t>1.混凝土强度等级：C40细石商品砼
2.砼运输方式及运距：投标人自行确定
3.外加剂：满足设计要求，投标人应考虑该部分费用已含在该单价中
4.砼现场泵送采用的机械种类及方式：投标人自行确定，泵送费用和泵送运距已综合考虑在单价中
5.做法：满足设计及现行施工技术、质量验收规范要求</t>
  </si>
  <si>
    <t>桥墩 C35 防水商品砼</t>
  </si>
  <si>
    <t>1.混凝土强度等级：C35防水商品砼
2.砼运输方式及运距：投标人自行确定
3.外加剂：满足设计要求，投标人应考虑该部分费用已含在该单价中
4.砼现场泵送采用的机械种类及方式：投标人自行确定，泵送费用和泵送运距已综合考虑在单价中
5.做法：满足设计及现行施工技术、质量验收规范要求</t>
  </si>
  <si>
    <t>49.5</t>
  </si>
  <si>
    <t>桥墩 C35自密实品砼</t>
  </si>
  <si>
    <t>1.混凝土强度等级：C35自密实品砼
2.砼运输方式及运距：投标人自行确定
3.外加剂：满足设计要求，投标人应考虑该部分费用已含在该单价中
4.砼现场泵送采用的机械种类及方式：投标人自行确定，泵送费用和泵送运距已综合考虑在单价中
5.做法：满足设计及现行施工技术、质量验收规范要求</t>
  </si>
  <si>
    <t>1.混凝土强度等级：C35自密实品砼
2.砼运输方式及运距：投标人自行确定
3.外加剂：满足设计要求，投标人应考虑该部分费用已含在该单价中
4.砼现场泵送采用的机械种类及方式：投标人自行确定，泵送费用和泵送运距已综合考虑在单价中
5.做法：满足设计及现行施工技术、质量验收规范要求</t>
  </si>
  <si>
    <t>现浇构件钢筋HPB300直径 φ10以内 制作、安装</t>
  </si>
  <si>
    <t>1.钢筋种类、规格：钢筋HPB300直径 φ10以内 
2.钢筋连接方式：各种连接方式投标人综合考虑在报价中
3.弧形构件钢筋投标人综合考虑，进入综合单价中
4.投标人综合考虑埋设的方式，以及钢筋笼吊装等费用均包括在所报综合单价中不再另行计取
5.做法：满足设计及现行施工技术、质量验收规范要求</t>
  </si>
  <si>
    <t>t</t>
  </si>
  <si>
    <t>现浇构件钢筋HRB400E直径 ≥φ16 制作、安装</t>
  </si>
  <si>
    <t>1.钢筋种类、规格：螺纹钢HRB400E ≥φ16
2.钢筋连接方式：各种连接方式投标人综合考虑在报价中
3.弧形构件钢筋投标人综合考虑，进入综合单价中
4.投标人综合考虑埋设的方式，以及钢筋笼吊装等费用均包括在所报综合单价中不再另行计取
5.做法：满足设计及现行施工技术、质量验收规范要求</t>
  </si>
  <si>
    <t>阻尼器</t>
  </si>
  <si>
    <t>1.单个TMD质量1吨,竖向频率2.5Hz,最大阻尼比0.1,外形尺寸900*600*540mm；
2.质量块螺杆处的螺母拧紧时涂螺纹胶；
3.每件TMD配2个M16吊环；
4.每件TMD配10个弹簧,安装6个,另外4个随货发出。
5.具体做法满足设计及现行施工技术、质量验收规范要求。</t>
  </si>
  <si>
    <t>个</t>
  </si>
  <si>
    <t xml:space="preserve">桥面工程 </t>
  </si>
  <si>
    <t>C40细石混凝土刚性层（有筋）</t>
  </si>
  <si>
    <t>1.混凝土强度等级：50厚C40细石商品砼；
2.钢筋网片规格：φ4mm钢筋网片；
3.砼运输方式及运距：投标人自行确定
4.砼现场泵送采用的机械种类及方式：投标人自行确定，泵送费用和泵送运距已综合考虑在单价中
5.做法：满足设计及现行施工技术、质量验收规范要求</t>
  </si>
  <si>
    <t>m2</t>
  </si>
  <si>
    <t>292.3</t>
  </si>
  <si>
    <t>1mm环氧树脂封闭层</t>
  </si>
  <si>
    <t>1.部位：桥面 
2.材料品种、规格：环氧树脂封闭层； 
3.做法：满足设计及现行施工技术、质量验收规范要求</t>
  </si>
  <si>
    <t>2mm改性环氧树脂防水层</t>
  </si>
  <si>
    <t>1.防水膜品种：改性环氧树脂 
2.涂膜厚度：2mm；
3.做法：满足设计及现行施工技术、质量验收规范要求</t>
  </si>
  <si>
    <t>5mm厚硅PU面层</t>
  </si>
  <si>
    <t>1.面层材料品种、规格、颜色：改性丙烯酸面漆； 
2.5mm硅PU面层包含:改性丙烯酸面漆、2厚加强层、3厚发泡弹性层；
3.其余要求：材料中底漆、弹性层、加强层、面漆须同时满足新国标GB 36246-2018环保性能要求；面层成品抗寒性测试、冻融循环性测试、热空气老化测试前后,拉伸强度、拉断伸长率、撕裂强度性能数据符合GB/T 22517.4-2017、GB/T 14833-2020的相关要求,并提供具有“CMA”资质的检测机构出具的测试报告</t>
  </si>
  <si>
    <t>桥面排（泄）水管 φ80</t>
  </si>
  <si>
    <t>1.材料品种：PVC 
2.管径：φ80
3.安装方式：固定管卡，泄水管口安装时与地袱侧板开洞周围进行防水密封处理；
4.做法：满足设计及现行施工技术、质量验收规范要求</t>
  </si>
  <si>
    <t>m</t>
  </si>
  <si>
    <t>15</t>
  </si>
  <si>
    <t>桥面排（泄）水管 φ100</t>
  </si>
  <si>
    <t>1.材料品种：PVC
2.管径：φ100
3.安装方式：固定管卡
4.做法：满足设计及现行施工技术、质量验收规范要求</t>
  </si>
  <si>
    <t>105</t>
  </si>
  <si>
    <t>反光涂料油漆</t>
  </si>
  <si>
    <t>1.材料品种：反光油漆警示标识 
2.类型 ：按设计要求
3.规格尺寸：按设计要求
4.其他具体做法详设计并满足现行施工、技术、质量验收规范要求</t>
  </si>
  <si>
    <t>10.51</t>
  </si>
  <si>
    <t>标志牌</t>
  </si>
  <si>
    <t>1.类型：800*800限高标牌 
2.材质、规格尺寸：铝合金面板，厚度详设计
3.板面反光膜等级：工程级反光膜
4.其他具体做法详设计并满足现行施工、技术、质量验收规范要求</t>
  </si>
  <si>
    <t>4</t>
  </si>
  <si>
    <t>泄水管管盖（格栅盖板）</t>
  </si>
  <si>
    <t>1.格栅盖板规格尺寸：260mm*140mm；
2.材质：铸铁盖板；
3.做法：满足设计及现行施工技术、质量验收规范要求。</t>
  </si>
  <si>
    <t>套</t>
  </si>
  <si>
    <t xml:space="preserve">钢结构工程 </t>
  </si>
  <si>
    <t>成品箱形钢梁（斜面、曲线、螺旋流线型）</t>
  </si>
  <si>
    <t>1.成品钢材品种、规格：成品箱形钢梁（斜面、曲线、螺旋流线型），Q355C，具体规格详设计施工图
2.安装高度：详见设计施工图 
3.钢构件表面先除锈后，防腐、油漆其余具体做法按设计施工图要求
4.螺栓、橡胶垫板、固定配件和连接配件等材料种类规格：详见设计施工图，现场施工满足设计规范要求，其费用已综合考虑在单价中
5.钢结构连接处和探伤做法：详见设计施工图，满足设计要求；
6.伸缩缝：Q235C预埋件，聚氨酯填缝；
7.支座采用抗震抗拉球型钢支座KLQZ1500KN-ZX±100/KLQZ1500KN-DX±100，具体规格详设计施工图；
8.钢构件场内、外运距：由投标人自行确定
9.其他：该单价费用已包括安装、拼接、吊装、调试和成品保护等费用，投标人报价时应充分考虑；其余涉及钢结构措施费，另列在干杯建筑物总价包干措施费中；
10.做法：满足设计及现行施工技术、质量验收规范要求</t>
  </si>
  <si>
    <t>"V"型钢桥墩</t>
  </si>
  <si>
    <t>1.成品钢材品种、规格："V"型钢桥墩，Q355C，具体规格详设计施工图
2.安装高度：详见设计施工图 
3.钢构件表面先除锈后，防腐、油漆其余具体做法按设计施工图要求
4.螺栓、橡胶垫板、固定配件和连接配件等材料种类规格：详见设计施工图，现场施工满足设计规范要求，其费用已综合考虑在单价中
5.钢结构连接处和探伤做法：详见设计施工图，满足设计要求
6.钢构件场内、外运距：由投标人自行确定
7.其他：该单价费用已包括安装、拼接、吊装、调试和成品保护等费用，投标人报价时应充分考虑；其余涉及钢结构措施费，另列在干杯建筑物总价包干措施费中；
8.做法：满足设计及现行施工技术、质量验收规范要求</t>
  </si>
  <si>
    <t>成品踏步式钢梯</t>
  </si>
  <si>
    <t>1.成品钢材品种、规格：成品踏步式钢梯，Q355C，具体规格详设计施工图
2.安装高度：详见设计施工图 
3.钢构件表面先除锈后，钢构件表面先除锈后，防腐、油漆其余具体做法按设计施工图要求
4.螺栓、橡胶垫板、固定配件和连接配件等材料种类规格：详见设计施工图，现场施工满足设计规范要求，其费用已综合考虑在单价中
5.钢结构连接处和探伤做法：详见设计施工图，满足设计要求
6.钢构件场内、外运距：由投标人自行确定
7.其他：该单价费用已包括安装、拼接和吊装费用，投标人报价时应充分考虑；其余涉及钢结构措施费，另列在干杯建筑物总价包干措施费中；
8.做法：满足设计及现行施工技术、质量验收规范要求</t>
  </si>
  <si>
    <t>零星钢构件</t>
  </si>
  <si>
    <t>1.成品钢材品种、规格：Q355B，具体规格详设计施工图
2.安装高度：详见设计施工图 
3.钢构件表面先除锈后，钢构件表面先除锈后，防腐、油漆其余具体做法按设计施工图要求
4.螺栓、橡胶垫板、固定配件和连接配件等材料种类规格：详见设计施工图，现场施工满足设计规范要求，其费用已综合考虑在单价中
5.钢结构连接处和探伤做法：详见设计施工图，满足设计要求
6.钢构件场内、外运距：由投标人自行确定
7.其他：该单价费用已包括安装、拼接和吊装费用，投标人报价时应充分考虑；其余涉及钢结构措施费，另列在干杯建筑物总价包干措施费中；
8.做法：满足设计及现行施工技术、质量验收规范要求</t>
  </si>
  <si>
    <t xml:space="preserve">措施项目 </t>
  </si>
  <si>
    <t>完成桥梁安装的所有措施费</t>
  </si>
  <si>
    <t>包括但不限于经发包人审批合格的施工方案相关措施费及以下内容：
1.由于施工受行车、行人干扰的影响，导致人工、机械效率降低而增加的费用；
2．为保证行车、行人的安全，现场增设维护交通与疏导人员而增加的人工费用；
3.包括需要搭设的脚手架、支架区域的150mm厚C25商品砼地面硬化及拆除，支架的搭拆、运输，支架的租赁和使用费，临时支墩和垫板费用等，即：投标人应根据设计图及企业自身实力，综合考虑搭设支架的做法以及涉及的相关费用；
4.破除及恢复，既有九狮路沥青路面、基层、标线和人行道路面、基层；桥梁承台开挖后的边坡防护措施、防排水措施等费用
5.做法：满足设计及现行技术、质量验收规范要求</t>
  </si>
  <si>
    <t>项</t>
  </si>
  <si>
    <t xml:space="preserve">混凝土模板及支架（撑 ） </t>
  </si>
  <si>
    <t>垫层模板安、拆</t>
  </si>
  <si>
    <t>1.支模高度：综合
2.模板类型：木模、组合钢模板、竹胶合板等综合
3.支架材料：钢管、竹、木支架综合，断面尺寸、材质、工艺等符合设计和施工验收规范要求
4.本项目投标人应根据施工经验,现场实际情况和企业自身情况综合报价,不论采用何种支模方式综合报价</t>
  </si>
  <si>
    <t>69.6</t>
  </si>
  <si>
    <t>承台模板安、拆</t>
  </si>
  <si>
    <t>425.36</t>
  </si>
  <si>
    <t>桥墩模板安、拆</t>
  </si>
  <si>
    <t>136.02</t>
  </si>
  <si>
    <t>桥台模板安、拆</t>
  </si>
  <si>
    <t>105.37</t>
  </si>
  <si>
    <t xml:space="preserve">大型机械设备进出场及安拆 </t>
  </si>
  <si>
    <t>大型机械设备进出场及安拆</t>
  </si>
  <si>
    <t>1.机械设备名称、型号：投标人综合自身施工组织能力考虑机械型号；
2.机械进场、出场费用已含在该单价中
3.做法：满足设计及现行施工技术、质量验收规范要求</t>
  </si>
  <si>
    <t>合    计：</t>
  </si>
  <si>
    <t>挡土板 C20商品砼</t>
  </si>
  <si>
    <t>1.混凝土强度等级：C20商品砼
2.砼运输方式及运距：投标人自行确定
3.外加剂：满足设计要求，投标人应考虑该部分费用已含在该单价中
4.砼现场泵送采用的机械种类及方式：投标人自行确定，泵送费用和泵送运距已综合考虑在单价中
5.做法：满足设计及现行施工技术、质量验收规范要求</t>
  </si>
  <si>
    <t>C25细石混凝土墩（台）身</t>
  </si>
  <si>
    <t>1.混凝土强度等级：C25商品细石砼
2.砼运输方式及运距：投标人自行确定
3.外加剂：满足设计要求，投标人应考虑该部分费用已含在该单价中
4.砼现场泵送采用的机械种类及方式：投标人自行确定，泵送费用和泵送运距已综合考虑在单价中
5.做法：满足设计及现行施工技术、质量验收规范要求</t>
  </si>
  <si>
    <t>12</t>
  </si>
  <si>
    <t>15+1.9PVB+15mm钢化夹胶玻璃</t>
  </si>
  <si>
    <t>1.骨架制作、运输、安装、刷防护材料、油漆：在主梁、横梁、小纵梁上焊接50mm×50mm×2mm的定位矩管,定位矩管与铺装顶面齐平,采用浸锌处理； 
2.玻璃：玻璃桥面板采用15+1.9PVB+15mm钢化夹胶玻璃(透明无色)； 
3.接缝、嵌缝：在玻璃板端和定位矩管之间预留5mm缝隙,用于填塞泡沫条,并填充结构密封胶，具体详见施工图；</t>
  </si>
  <si>
    <t>520.4</t>
  </si>
  <si>
    <t>1.成品钢材品种、规格：成品箱形钢梁（斜面、曲线、螺旋流线型），Q355C，具体规格详设计施工图
2.安装高度：详见设计施工图 
3.钢构件表面先除锈后，防腐、油漆其余具体做法按设计施工图要求
4.螺栓、橡胶垫板、固定配件和连接配件等材料种类规格：详见设计施工图，现场施工满足设计规范要求，其费用已综合考虑在单价中
5.钢结构连接处和探伤做法：详见设计施工图，满足设计要求；
6.伸缩缝：U型不锈钢伸缩缝，沥青油膏嵌缝，不锈钢盖板；
7.支座采用橡胶支座GYZF4 d200/GYZ d400，具体规格详设计施工图；
8.钢构件场内、外运距：由投标人自行确定
9.其他：该单价费用已包括安装、拼接、吊装、调试和成品保护等费用，投标人报价时应充分考虑；其余涉及钢结构措施费，另列在干杯建筑物总价包干措施费中；
10.做法：满足设计及现行施工技术、质量验收规范要求</t>
  </si>
  <si>
    <t>成品箱形钢桥墩</t>
  </si>
  <si>
    <t>1.成品钢材品种、规格：成品箱形钢梁（斜面、曲线、螺旋流线型），Q355C，具体规格详设计施工图
2.安装高度：详见设计施工图 
3.钢构件表面先除锈后，防腐、油漆其余具体做法按设计施工图要求
4.螺栓、橡胶垫板、固定配件和连接配件等材料种类规格：详见设计施工图，现场施工满足设计规范要求，其费用已综合考虑在单价中
5.钢结构连接处和探伤做法：详见设计施工图，满足设计要求
6.钢构件场内、外运距：由投标人自行确定
7.其他：该单价费用已包括安装、拼接、吊装、调试和成品保护等费用，投标人报价时应充分考虑；其余涉及钢结构措施费，另列在干杯建筑物总价包干措施费中；
8.做法：满足设计及现行施工技术、质量验收规范要求</t>
  </si>
  <si>
    <t>17</t>
  </si>
  <si>
    <t>22</t>
  </si>
  <si>
    <t>脚手架</t>
  </si>
  <si>
    <t>1.搭设方式：由投标人自行考虑
2.搭设高度：详见设计
3.脚手架材质：由投标人自行考虑
4.做法：满足设计及现行技术、质量验收规范要求</t>
  </si>
  <si>
    <t>24</t>
  </si>
  <si>
    <t>26</t>
  </si>
  <si>
    <t>27</t>
  </si>
  <si>
    <t>28</t>
  </si>
  <si>
    <t>61.7</t>
  </si>
  <si>
    <t>19.8</t>
  </si>
  <si>
    <t>41.9</t>
  </si>
  <si>
    <t>1.混凝土强度等级：C20商品细石砼
2.砼运输方式及运距：投标人自行确定
3.外加剂：满足设计要求，投标人应考虑该部分费用已含在该单价中
4.砼现场泵送采用的机械种类及方式：投标人自行确定，泵送费用和泵送运距已综合考虑在单价中
5.做法：满足设计及现行施工技术、质量验收规范要求</t>
  </si>
  <si>
    <t>桥台 C35水下商品砼</t>
  </si>
  <si>
    <t>1.混凝土强度等级：C35水下商品砼
2.砼运输方式及运距：投标人自行确定
3.外加剂：满足设计要求，投标人应考虑该部分费用已含在该单价中
4.砼现场泵送采用的机械种类及方式：投标人自行确定，泵送费用和泵送运距已综合考虑在单价中
5.做法：满足设计及现行施工技术、质量验收规范要求</t>
  </si>
  <si>
    <t>共挤木塑</t>
  </si>
  <si>
    <t>1.龙骨铺设：50X50X4镀锌矩形钢龙骨@450； 
3.面层铺贴：120X40共挤塑木； 
4.刷防护材料 
6.材料运输</t>
  </si>
  <si>
    <t>桥面 50mm厚C40细石混凝土</t>
  </si>
  <si>
    <t>1.混凝土强度等级：C40细石商品砼；
2.砼运输方式及运距：投标人自行确定
3.砼现场泵送采用的机械种类及方式：投标人自行确定，泵送费用和泵送运距已综合考虑在单价中
4.做法：满足设计及现行施工技术、质量验收规范要求</t>
  </si>
  <si>
    <t>桥面 2mm厚防水涂料</t>
  </si>
  <si>
    <t>钢管φ80</t>
  </si>
  <si>
    <t>1.材料品种：镀锌钢管 
2.管径：φ80
3.具体做法：详见设计
4.满足设计及现行施工技术、质量验收规范要求</t>
  </si>
  <si>
    <t>地漏 DN100</t>
  </si>
  <si>
    <t>1.材料品种：不锈钢地漏
2.规格：DN100
3.具体做法：详见设计
4.满足设计及现行施工技术、质量验收规范要求</t>
  </si>
  <si>
    <t>6cm挤塑聚苯板防水</t>
  </si>
  <si>
    <t>1.防水材料品种：6cm挤塑聚苯板防水
2.做法：满足设计及现行施工技术、质量验收规范要求</t>
  </si>
  <si>
    <t>C35防水砼</t>
  </si>
  <si>
    <t>1.混凝土强度等级：C35防水商品砼
2.砼运输方式及运距：投标人自行确定
3.外加剂：满足设计要求，投标人应考虑该部分费用已含在该单价中
4.砼现场泵送采用的机械种类及方式：投标人自行确定，泵送费用和泵送运距已综合考虑在单价中
5.做法：满足设计及现行施工技术、质量验收规范要求</t>
  </si>
  <si>
    <t>1.成品钢材品种、规格：成品箱形钢梁（斜面、曲线、螺旋流线型），Q355C，具体规格详设计施工图
2.安装高度：详见设计施工图 
3.钢构件表面先除锈后，防腐、油漆其余具体做法按设计施工图要求
4.螺栓、橡胶垫板、固定配件和连接配件等材料种类规格：详见设计施工图，现场施工满足设计规范要求，其费用已综合考虑在单价中
5.钢结构连接处和探伤做法：详见设计施工图，满足设计要求；
6.伸缩缝：U型不锈钢伸缩缝，沥青油膏嵌缝，不锈钢盖板；
7.支座采用橡胶支座GYZF4 d200/GYZ d400，具体规格详设计施工图；
8.钢构件场内、外运距：由投标人自行确定
9.其他：该单价费用已包括安装、拼接、吊装、调试和成品保护等费用，投标人报价时应充分考虑；其余涉及钢结构措施费，另列在干杯建筑物总价包干措施费中；
11.做法：满足设计及现行施工技术、质量验收规范要求</t>
  </si>
  <si>
    <t>1.成品钢材品种、规格：Q355B，具体规格详设计施工图
2.安装高度：详见设计施工图 
3.钢构件表面先除锈后，钢构件表面先除锈后，防腐、油漆其余具体做法按设计施工图要求
4.螺栓、橡胶垫板、固定配件和连接配件等材料种类规格：详见设计施工图，现场施工满足设计规范要求，其费用已综合考虑在单价中
5.钢结构连接处和探伤做法：详见设计施工图，满足设计要求
6.钢构件场内、外运距：由投标人自行确定
7.其他：该单价费用已包括安装、拼接和吊装费用，投标人报价时应充分考虑；其余涉及钢结构措施费，另列在干杯建筑物总价包干措施费中；
8.做法：满足设计及现行施工技术、质量验收规范要求</t>
  </si>
  <si>
    <t>1.搭设方式：由投标人自行考虑
2.搭设高度：详见设计
3.脚手架材质：由投标人自行考虑
4.做法：满足设计及现行技术、质量验收规范要求</t>
  </si>
  <si>
    <t>23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</si>
</sst>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2"/>
      <color indexed="8"/>
      <name val="宋体"/>
      <charset val="134"/>
    </font>
    <font>
      <b/>
      <sz val="16"/>
      <color indexed="0"/>
      <name val="宋体"/>
      <charset val="134"/>
    </font>
    <font>
      <b/>
      <sz val="10"/>
      <color indexed="0"/>
      <name val="宋体"/>
      <charset val="134"/>
    </font>
    <font>
      <sz val="10"/>
      <color indexed="0"/>
      <name val="宋体"/>
      <charset val="134"/>
    </font>
    <font>
      <sz val="10"/>
      <color indexed="0"/>
      <name val="宋体"/>
      <charset val="1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177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6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176" fontId="7" fillId="3" borderId="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6" sqref="D6"/>
    </sheetView>
  </sheetViews>
  <sheetFormatPr defaultColWidth="9" defaultRowHeight="14.25" outlineLevelRow="6" outlineLevelCol="4"/>
  <cols>
    <col min="1" max="1" width="9" style="25"/>
    <col min="2" max="2" width="21.75" style="25" customWidth="1"/>
    <col min="3" max="3" width="22.75" style="26" customWidth="1"/>
    <col min="4" max="4" width="22.375" style="26" customWidth="1"/>
    <col min="5" max="5" width="17" style="25" customWidth="1"/>
    <col min="6" max="16384" width="9" style="27"/>
  </cols>
  <sheetData>
    <row r="1" ht="76" customHeight="1" spans="1:5">
      <c r="A1" s="28" t="s">
        <v>0</v>
      </c>
      <c r="B1" s="29"/>
      <c r="C1" s="30"/>
      <c r="D1" s="30"/>
      <c r="E1" s="29"/>
    </row>
    <row r="2" s="24" customFormat="1" ht="47" customHeight="1" spans="1:5">
      <c r="A2" s="31" t="s">
        <v>1</v>
      </c>
      <c r="B2" s="31" t="s">
        <v>2</v>
      </c>
      <c r="C2" s="32" t="s">
        <v>3</v>
      </c>
      <c r="D2" s="32" t="s">
        <v>4</v>
      </c>
      <c r="E2" s="31" t="s">
        <v>5</v>
      </c>
    </row>
    <row r="3" ht="47" customHeight="1" spans="1:5">
      <c r="A3" s="33">
        <v>1</v>
      </c>
      <c r="B3" s="33" t="s">
        <v>6</v>
      </c>
      <c r="C3" s="34">
        <f>过街大桥!G50</f>
        <v>4324221.64</v>
      </c>
      <c r="D3" s="35"/>
      <c r="E3" s="33"/>
    </row>
    <row r="4" ht="47" customHeight="1" spans="1:5">
      <c r="A4" s="33">
        <v>2</v>
      </c>
      <c r="B4" s="33" t="s">
        <v>7</v>
      </c>
      <c r="C4" s="34">
        <f>水幕桥!G35</f>
        <v>1858909.5664</v>
      </c>
      <c r="D4" s="35"/>
      <c r="E4" s="33"/>
    </row>
    <row r="5" ht="47" customHeight="1" spans="1:5">
      <c r="A5" s="33">
        <v>3</v>
      </c>
      <c r="B5" s="33" t="s">
        <v>8</v>
      </c>
      <c r="C5" s="34">
        <f>退台栈桥!G42</f>
        <v>883228.905</v>
      </c>
      <c r="D5" s="35"/>
      <c r="E5" s="33"/>
    </row>
    <row r="6" s="24" customFormat="1" ht="47" customHeight="1" spans="1:5">
      <c r="A6" s="36">
        <v>4</v>
      </c>
      <c r="B6" s="37" t="s">
        <v>9</v>
      </c>
      <c r="C6" s="38">
        <f>SUM(C3:C5)</f>
        <v>7066360.1114</v>
      </c>
      <c r="D6" s="39"/>
      <c r="E6" s="37"/>
    </row>
    <row r="7" ht="126" customHeight="1" spans="1:5">
      <c r="A7" s="40" t="s">
        <v>10</v>
      </c>
      <c r="B7" s="41"/>
      <c r="C7" s="41"/>
      <c r="D7" s="41"/>
      <c r="E7" s="41"/>
    </row>
  </sheetData>
  <mergeCells count="2">
    <mergeCell ref="A1:E1"/>
    <mergeCell ref="A7:E7"/>
  </mergeCells>
  <pageMargins left="0.196527777777778" right="0.196527777777778" top="0.90486111111111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50"/>
  <sheetViews>
    <sheetView zoomScale="115" zoomScaleNormal="115" workbookViewId="0">
      <selection activeCell="H5" sqref="H5"/>
    </sheetView>
  </sheetViews>
  <sheetFormatPr defaultColWidth="8.8" defaultRowHeight="14.25"/>
  <cols>
    <col min="1" max="1" width="4.5"/>
    <col min="2" max="2" width="10.65" customWidth="1"/>
    <col min="3" max="3" width="46.7416666666667" customWidth="1"/>
    <col min="4" max="4" width="4.23333333333333" customWidth="1"/>
    <col min="5" max="5" width="7.16666666666667" style="3" customWidth="1"/>
    <col min="6" max="6" width="9.775" style="4" customWidth="1"/>
    <col min="7" max="7" width="11.7333333333333" style="4" customWidth="1"/>
    <col min="8" max="8" width="11.8416666666667" customWidth="1"/>
    <col min="9" max="9" width="13.75"/>
    <col min="10" max="11" width="12.625"/>
  </cols>
  <sheetData>
    <row r="1" ht="33" customHeight="1" spans="1:9">
      <c r="A1" s="5" t="s">
        <v>11</v>
      </c>
      <c r="B1" s="5"/>
      <c r="C1" s="5"/>
      <c r="D1" s="5"/>
      <c r="E1" s="5"/>
      <c r="F1" s="5"/>
      <c r="G1" s="5"/>
      <c r="H1" s="5"/>
      <c r="I1" s="5"/>
    </row>
    <row r="2" ht="16.5" customHeight="1" spans="1:9">
      <c r="A2" s="6" t="s">
        <v>1</v>
      </c>
      <c r="B2" s="6" t="s">
        <v>2</v>
      </c>
      <c r="C2" s="6" t="s">
        <v>12</v>
      </c>
      <c r="D2" s="6" t="s">
        <v>13</v>
      </c>
      <c r="E2" s="6" t="s">
        <v>14</v>
      </c>
      <c r="F2" s="7" t="s">
        <v>15</v>
      </c>
      <c r="G2" s="7" t="s">
        <v>16</v>
      </c>
      <c r="H2" s="7" t="s">
        <v>17</v>
      </c>
      <c r="I2" s="7"/>
    </row>
    <row r="3" ht="25" customHeight="1" spans="1:9">
      <c r="A3" s="6" t="s">
        <v>16</v>
      </c>
      <c r="B3" s="6" t="s">
        <v>16</v>
      </c>
      <c r="C3" s="6" t="s">
        <v>16</v>
      </c>
      <c r="D3" s="6" t="s">
        <v>16</v>
      </c>
      <c r="E3" s="6" t="s">
        <v>16</v>
      </c>
      <c r="F3" s="7" t="s">
        <v>18</v>
      </c>
      <c r="G3" s="7" t="s">
        <v>19</v>
      </c>
      <c r="H3" s="7" t="s">
        <v>20</v>
      </c>
      <c r="I3" s="7" t="s">
        <v>19</v>
      </c>
    </row>
    <row r="4" s="1" customFormat="1" customHeight="1" spans="1:9">
      <c r="A4" s="8" t="s">
        <v>21</v>
      </c>
      <c r="B4" s="8" t="s">
        <v>22</v>
      </c>
      <c r="C4" s="8" t="s">
        <v>16</v>
      </c>
      <c r="D4" s="8" t="s">
        <v>21</v>
      </c>
      <c r="E4" s="8" t="s">
        <v>21</v>
      </c>
      <c r="F4" s="9" t="s">
        <v>16</v>
      </c>
      <c r="G4" s="9" t="s">
        <v>16</v>
      </c>
      <c r="H4" s="10"/>
      <c r="I4" s="10"/>
    </row>
    <row r="5" s="2" customFormat="1" ht="84" outlineLevel="1" spans="1:9">
      <c r="A5" s="11" t="s">
        <v>23</v>
      </c>
      <c r="B5" s="12" t="s">
        <v>24</v>
      </c>
      <c r="C5" s="12" t="s">
        <v>25</v>
      </c>
      <c r="D5" s="11" t="s">
        <v>26</v>
      </c>
      <c r="E5" s="11" t="s">
        <v>27</v>
      </c>
      <c r="F5" s="13">
        <v>18</v>
      </c>
      <c r="G5" s="13">
        <f>F5*E5</f>
        <v>8696.16</v>
      </c>
      <c r="H5" s="14"/>
      <c r="I5" s="14"/>
    </row>
    <row r="6" s="2" customFormat="1" ht="48" outlineLevel="1" spans="1:9">
      <c r="A6" s="11" t="s">
        <v>28</v>
      </c>
      <c r="B6" s="12" t="s">
        <v>29</v>
      </c>
      <c r="C6" s="12" t="s">
        <v>30</v>
      </c>
      <c r="D6" s="11" t="s">
        <v>26</v>
      </c>
      <c r="E6" s="11" t="s">
        <v>31</v>
      </c>
      <c r="F6" s="13">
        <v>7</v>
      </c>
      <c r="G6" s="13">
        <f>F6*E6</f>
        <v>461.16</v>
      </c>
      <c r="H6" s="14"/>
      <c r="I6" s="14"/>
    </row>
    <row r="7" s="2" customFormat="1" ht="60" outlineLevel="1" spans="1:9">
      <c r="A7" s="11" t="s">
        <v>32</v>
      </c>
      <c r="B7" s="12" t="s">
        <v>33</v>
      </c>
      <c r="C7" s="12" t="s">
        <v>34</v>
      </c>
      <c r="D7" s="11" t="s">
        <v>26</v>
      </c>
      <c r="E7" s="11">
        <f>E5-E6</f>
        <v>417.24</v>
      </c>
      <c r="F7" s="13">
        <v>20</v>
      </c>
      <c r="G7" s="13">
        <f>F7*E7</f>
        <v>8344.8</v>
      </c>
      <c r="H7" s="14"/>
      <c r="I7" s="14"/>
    </row>
    <row r="8" s="1" customFormat="1" ht="20" customHeight="1" spans="1:9">
      <c r="A8" s="8" t="s">
        <v>21</v>
      </c>
      <c r="B8" s="8" t="s">
        <v>35</v>
      </c>
      <c r="C8" s="8" t="s">
        <v>16</v>
      </c>
      <c r="D8" s="8" t="s">
        <v>21</v>
      </c>
      <c r="E8" s="8" t="s">
        <v>21</v>
      </c>
      <c r="F8" s="9" t="s">
        <v>16</v>
      </c>
      <c r="G8" s="9">
        <f>SUM(G5:G7)</f>
        <v>17502.12</v>
      </c>
      <c r="H8" s="9"/>
      <c r="I8" s="9">
        <f>SUM(I5:I7)</f>
        <v>0</v>
      </c>
    </row>
    <row r="9" s="1" customFormat="1" ht="20" customHeight="1" spans="1:9">
      <c r="A9" s="8" t="s">
        <v>21</v>
      </c>
      <c r="B9" s="8" t="s">
        <v>36</v>
      </c>
      <c r="C9" s="8" t="s">
        <v>16</v>
      </c>
      <c r="D9" s="8" t="s">
        <v>21</v>
      </c>
      <c r="E9" s="8" t="s">
        <v>21</v>
      </c>
      <c r="F9" s="9" t="s">
        <v>16</v>
      </c>
      <c r="G9" s="9" t="s">
        <v>16</v>
      </c>
      <c r="H9" s="10"/>
      <c r="I9" s="10"/>
    </row>
    <row r="10" s="2" customFormat="1" ht="84" outlineLevel="1" spans="1:9">
      <c r="A10" s="11">
        <v>4</v>
      </c>
      <c r="B10" s="15" t="s">
        <v>37</v>
      </c>
      <c r="C10" s="15" t="s">
        <v>38</v>
      </c>
      <c r="D10" s="16" t="s">
        <v>26</v>
      </c>
      <c r="E10" s="11">
        <v>13</v>
      </c>
      <c r="F10" s="13">
        <f>370*1.03+40+30</f>
        <v>451.1</v>
      </c>
      <c r="G10" s="13">
        <f>F10*E10</f>
        <v>5864.3</v>
      </c>
      <c r="H10" s="14"/>
      <c r="I10" s="14"/>
    </row>
    <row r="11" s="2" customFormat="1" ht="60" outlineLevel="1" spans="1:9">
      <c r="A11" s="11">
        <v>5</v>
      </c>
      <c r="B11" s="12" t="s">
        <v>39</v>
      </c>
      <c r="C11" s="12" t="s">
        <v>40</v>
      </c>
      <c r="D11" s="11" t="s">
        <v>26</v>
      </c>
      <c r="E11" s="11" t="s">
        <v>41</v>
      </c>
      <c r="F11" s="13">
        <v>558.58</v>
      </c>
      <c r="G11" s="13">
        <f t="shared" ref="G11:G20" si="0">F11*E11</f>
        <v>136852.1</v>
      </c>
      <c r="H11" s="14"/>
      <c r="I11" s="14"/>
    </row>
    <row r="12" s="2" customFormat="1" ht="60" outlineLevel="1" spans="1:9">
      <c r="A12" s="11">
        <v>6</v>
      </c>
      <c r="B12" s="12" t="s">
        <v>42</v>
      </c>
      <c r="C12" s="12" t="s">
        <v>43</v>
      </c>
      <c r="D12" s="11" t="s">
        <v>26</v>
      </c>
      <c r="E12" s="11">
        <v>50.6</v>
      </c>
      <c r="F12" s="13">
        <v>558.2</v>
      </c>
      <c r="G12" s="13">
        <f t="shared" si="0"/>
        <v>28244.92</v>
      </c>
      <c r="H12" s="14"/>
      <c r="I12" s="14"/>
    </row>
    <row r="13" s="2" customFormat="1" ht="84" outlineLevel="1" spans="1:9">
      <c r="A13" s="11">
        <v>7</v>
      </c>
      <c r="B13" s="12" t="s">
        <v>44</v>
      </c>
      <c r="C13" s="12" t="s">
        <v>45</v>
      </c>
      <c r="D13" s="11" t="s">
        <v>26</v>
      </c>
      <c r="E13" s="11">
        <v>0.2</v>
      </c>
      <c r="F13" s="13">
        <v>600</v>
      </c>
      <c r="G13" s="13">
        <f t="shared" si="0"/>
        <v>120</v>
      </c>
      <c r="H13" s="14"/>
      <c r="I13" s="14"/>
    </row>
    <row r="14" s="2" customFormat="1" ht="84" outlineLevel="1" spans="1:9">
      <c r="A14" s="11">
        <v>8</v>
      </c>
      <c r="B14" s="15" t="s">
        <v>46</v>
      </c>
      <c r="C14" s="15" t="s">
        <v>47</v>
      </c>
      <c r="D14" s="16" t="s">
        <v>26</v>
      </c>
      <c r="E14" s="16" t="s">
        <v>48</v>
      </c>
      <c r="F14" s="13">
        <v>600</v>
      </c>
      <c r="G14" s="13">
        <f t="shared" si="0"/>
        <v>29700</v>
      </c>
      <c r="H14" s="17"/>
      <c r="I14" s="14"/>
    </row>
    <row r="15" s="2" customFormat="1" ht="84" outlineLevel="1" spans="1:9">
      <c r="A15" s="11">
        <v>9</v>
      </c>
      <c r="B15" s="15" t="s">
        <v>49</v>
      </c>
      <c r="C15" s="15" t="s">
        <v>50</v>
      </c>
      <c r="D15" s="16" t="s">
        <v>26</v>
      </c>
      <c r="E15" s="16">
        <v>36.6</v>
      </c>
      <c r="F15" s="13">
        <v>600</v>
      </c>
      <c r="G15" s="13">
        <f t="shared" si="0"/>
        <v>21960</v>
      </c>
      <c r="H15" s="17"/>
      <c r="I15" s="14"/>
    </row>
    <row r="16" s="2" customFormat="1" ht="84" outlineLevel="1" spans="1:9">
      <c r="A16" s="11">
        <v>10</v>
      </c>
      <c r="B16" s="15" t="s">
        <v>49</v>
      </c>
      <c r="C16" s="15" t="s">
        <v>51</v>
      </c>
      <c r="D16" s="16" t="s">
        <v>26</v>
      </c>
      <c r="E16" s="16">
        <v>20.8</v>
      </c>
      <c r="F16" s="13">
        <v>600</v>
      </c>
      <c r="G16" s="13">
        <f t="shared" si="0"/>
        <v>12480</v>
      </c>
      <c r="H16" s="17"/>
      <c r="I16" s="14"/>
    </row>
    <row r="17" s="2" customFormat="1" ht="72" outlineLevel="1" spans="1:9">
      <c r="A17" s="11">
        <v>11</v>
      </c>
      <c r="B17" s="12" t="s">
        <v>52</v>
      </c>
      <c r="C17" s="12" t="s">
        <v>53</v>
      </c>
      <c r="D17" s="11" t="s">
        <v>54</v>
      </c>
      <c r="E17" s="11">
        <v>1.93</v>
      </c>
      <c r="F17" s="13">
        <v>6500</v>
      </c>
      <c r="G17" s="13">
        <f t="shared" si="0"/>
        <v>12545</v>
      </c>
      <c r="H17" s="14"/>
      <c r="I17" s="14"/>
    </row>
    <row r="18" s="2" customFormat="1" ht="72" outlineLevel="1" spans="1:9">
      <c r="A18" s="11">
        <v>12</v>
      </c>
      <c r="B18" s="12" t="s">
        <v>55</v>
      </c>
      <c r="C18" s="12" t="s">
        <v>56</v>
      </c>
      <c r="D18" s="11" t="s">
        <v>54</v>
      </c>
      <c r="E18" s="11">
        <v>57.49</v>
      </c>
      <c r="F18" s="13">
        <v>6500</v>
      </c>
      <c r="G18" s="13">
        <f t="shared" si="0"/>
        <v>373685</v>
      </c>
      <c r="H18" s="14"/>
      <c r="I18" s="14"/>
    </row>
    <row r="19" s="2" customFormat="1" ht="72" outlineLevel="1" spans="1:9">
      <c r="A19" s="11">
        <v>13</v>
      </c>
      <c r="B19" s="15" t="s">
        <v>57</v>
      </c>
      <c r="C19" s="23" t="s">
        <v>58</v>
      </c>
      <c r="D19" s="16" t="s">
        <v>59</v>
      </c>
      <c r="E19" s="16" t="s">
        <v>28</v>
      </c>
      <c r="F19" s="13">
        <v>24000</v>
      </c>
      <c r="G19" s="13">
        <f t="shared" si="0"/>
        <v>48000</v>
      </c>
      <c r="H19" s="14"/>
      <c r="I19" s="14"/>
    </row>
    <row r="20" s="1" customFormat="1" ht="20" customHeight="1" spans="1:9">
      <c r="A20" s="8" t="s">
        <v>21</v>
      </c>
      <c r="B20" s="8" t="s">
        <v>35</v>
      </c>
      <c r="C20" s="8" t="s">
        <v>16</v>
      </c>
      <c r="D20" s="8" t="s">
        <v>21</v>
      </c>
      <c r="E20" s="8" t="s">
        <v>21</v>
      </c>
      <c r="F20" s="9" t="s">
        <v>16</v>
      </c>
      <c r="G20" s="9">
        <f>SUM(G10:G19)</f>
        <v>669451.32</v>
      </c>
      <c r="H20" s="9"/>
      <c r="I20" s="9">
        <f>SUM(I10:I19)</f>
        <v>0</v>
      </c>
    </row>
    <row r="21" s="1" customFormat="1" ht="20" customHeight="1" spans="1:9">
      <c r="A21" s="8"/>
      <c r="B21" s="8" t="s">
        <v>60</v>
      </c>
      <c r="C21" s="8" t="s">
        <v>16</v>
      </c>
      <c r="D21" s="8" t="s">
        <v>21</v>
      </c>
      <c r="E21" s="8" t="s">
        <v>21</v>
      </c>
      <c r="F21" s="9" t="s">
        <v>16</v>
      </c>
      <c r="G21" s="9" t="s">
        <v>16</v>
      </c>
      <c r="H21" s="10"/>
      <c r="I21" s="10"/>
    </row>
    <row r="22" s="2" customFormat="1" ht="72" spans="1:9">
      <c r="A22" s="11">
        <v>14</v>
      </c>
      <c r="B22" s="15" t="s">
        <v>61</v>
      </c>
      <c r="C22" s="15" t="s">
        <v>62</v>
      </c>
      <c r="D22" s="16" t="s">
        <v>63</v>
      </c>
      <c r="E22" s="16" t="s">
        <v>64</v>
      </c>
      <c r="F22" s="13">
        <v>60</v>
      </c>
      <c r="G22" s="13">
        <f t="shared" ref="G22:G28" si="1">F22*E22</f>
        <v>17538</v>
      </c>
      <c r="H22" s="14"/>
      <c r="I22" s="14"/>
    </row>
    <row r="23" s="2" customFormat="1" ht="42" customHeight="1" outlineLevel="1" spans="1:9">
      <c r="A23" s="11">
        <v>16</v>
      </c>
      <c r="B23" s="15" t="s">
        <v>65</v>
      </c>
      <c r="C23" s="15" t="s">
        <v>66</v>
      </c>
      <c r="D23" s="16" t="s">
        <v>63</v>
      </c>
      <c r="E23" s="16" t="s">
        <v>64</v>
      </c>
      <c r="F23" s="13">
        <v>12.5</v>
      </c>
      <c r="G23" s="13">
        <f t="shared" si="1"/>
        <v>3653.75</v>
      </c>
      <c r="H23" s="14"/>
      <c r="I23" s="14"/>
    </row>
    <row r="24" s="2" customFormat="1" ht="36" outlineLevel="1" spans="1:9">
      <c r="A24" s="11">
        <v>17</v>
      </c>
      <c r="B24" s="15" t="s">
        <v>67</v>
      </c>
      <c r="C24" s="15" t="s">
        <v>68</v>
      </c>
      <c r="D24" s="16" t="s">
        <v>63</v>
      </c>
      <c r="E24" s="16" t="s">
        <v>64</v>
      </c>
      <c r="F24" s="13">
        <v>40</v>
      </c>
      <c r="G24" s="13">
        <f t="shared" si="1"/>
        <v>11692</v>
      </c>
      <c r="H24" s="14"/>
      <c r="I24" s="14"/>
    </row>
    <row r="25" s="2" customFormat="1" ht="96" outlineLevel="1" spans="1:9">
      <c r="A25" s="11">
        <v>18</v>
      </c>
      <c r="B25" s="15" t="s">
        <v>69</v>
      </c>
      <c r="C25" s="15" t="s">
        <v>70</v>
      </c>
      <c r="D25" s="16" t="s">
        <v>63</v>
      </c>
      <c r="E25" s="16" t="s">
        <v>64</v>
      </c>
      <c r="F25" s="13">
        <v>135</v>
      </c>
      <c r="G25" s="13">
        <f t="shared" si="1"/>
        <v>39460.5</v>
      </c>
      <c r="H25" s="14"/>
      <c r="I25" s="14"/>
    </row>
    <row r="26" s="2" customFormat="1" ht="60" outlineLevel="1" spans="1:9">
      <c r="A26" s="11">
        <v>19</v>
      </c>
      <c r="B26" s="15" t="s">
        <v>71</v>
      </c>
      <c r="C26" s="15" t="s">
        <v>72</v>
      </c>
      <c r="D26" s="16" t="s">
        <v>73</v>
      </c>
      <c r="E26" s="16" t="s">
        <v>74</v>
      </c>
      <c r="F26" s="13">
        <v>20</v>
      </c>
      <c r="G26" s="13">
        <f t="shared" si="1"/>
        <v>300</v>
      </c>
      <c r="H26" s="14"/>
      <c r="I26" s="14"/>
    </row>
    <row r="27" s="2" customFormat="1" ht="48" outlineLevel="1" spans="1:9">
      <c r="A27" s="11">
        <v>20</v>
      </c>
      <c r="B27" s="15" t="s">
        <v>75</v>
      </c>
      <c r="C27" s="15" t="s">
        <v>76</v>
      </c>
      <c r="D27" s="16" t="s">
        <v>73</v>
      </c>
      <c r="E27" s="16" t="s">
        <v>77</v>
      </c>
      <c r="F27" s="13">
        <v>35</v>
      </c>
      <c r="G27" s="13">
        <f t="shared" si="1"/>
        <v>3675</v>
      </c>
      <c r="H27" s="14"/>
      <c r="I27" s="14"/>
    </row>
    <row r="28" ht="60" outlineLevel="1" spans="1:9">
      <c r="A28" s="11">
        <v>21</v>
      </c>
      <c r="B28" s="15" t="s">
        <v>78</v>
      </c>
      <c r="C28" s="15" t="s">
        <v>79</v>
      </c>
      <c r="D28" s="16" t="s">
        <v>63</v>
      </c>
      <c r="E28" s="16" t="s">
        <v>80</v>
      </c>
      <c r="F28" s="13">
        <v>25</v>
      </c>
      <c r="G28" s="13">
        <f t="shared" si="1"/>
        <v>262.75</v>
      </c>
      <c r="H28" s="18"/>
      <c r="I28" s="18"/>
    </row>
    <row r="29" s="2" customFormat="1" ht="60" outlineLevel="1" spans="1:9">
      <c r="A29" s="11">
        <v>22</v>
      </c>
      <c r="B29" s="15" t="s">
        <v>81</v>
      </c>
      <c r="C29" s="15" t="s">
        <v>82</v>
      </c>
      <c r="D29" s="16" t="s">
        <v>59</v>
      </c>
      <c r="E29" s="16" t="s">
        <v>83</v>
      </c>
      <c r="F29" s="13">
        <v>500</v>
      </c>
      <c r="G29" s="13">
        <f t="shared" ref="G29:G36" si="2">F29*E29</f>
        <v>2000</v>
      </c>
      <c r="H29" s="14"/>
      <c r="I29" s="14"/>
    </row>
    <row r="30" customFormat="1" ht="36" outlineLevel="1" spans="1:9">
      <c r="A30" s="11">
        <v>23</v>
      </c>
      <c r="B30" s="15" t="s">
        <v>84</v>
      </c>
      <c r="C30" s="15" t="s">
        <v>85</v>
      </c>
      <c r="D30" s="16" t="s">
        <v>86</v>
      </c>
      <c r="E30" s="16">
        <v>8</v>
      </c>
      <c r="F30" s="16">
        <v>150</v>
      </c>
      <c r="G30" s="13">
        <f t="shared" si="2"/>
        <v>1200</v>
      </c>
      <c r="H30" s="18"/>
      <c r="I30" s="18"/>
    </row>
    <row r="31" s="1" customFormat="1" ht="20" customHeight="1" spans="1:9">
      <c r="A31" s="8" t="s">
        <v>21</v>
      </c>
      <c r="B31" s="8" t="s">
        <v>35</v>
      </c>
      <c r="C31" s="8" t="s">
        <v>16</v>
      </c>
      <c r="D31" s="8" t="s">
        <v>21</v>
      </c>
      <c r="E31" s="8" t="s">
        <v>21</v>
      </c>
      <c r="F31" s="9" t="s">
        <v>16</v>
      </c>
      <c r="G31" s="9">
        <f>SUM(G22:G30)</f>
        <v>79782</v>
      </c>
      <c r="H31" s="9"/>
      <c r="I31" s="9">
        <f>SUM(I22:I30)</f>
        <v>0</v>
      </c>
    </row>
    <row r="32" s="1" customFormat="1" ht="20" customHeight="1" spans="1:9">
      <c r="A32" s="8" t="s">
        <v>21</v>
      </c>
      <c r="B32" s="8" t="s">
        <v>87</v>
      </c>
      <c r="C32" s="8" t="s">
        <v>16</v>
      </c>
      <c r="D32" s="8" t="s">
        <v>21</v>
      </c>
      <c r="E32" s="8" t="s">
        <v>21</v>
      </c>
      <c r="F32" s="9" t="s">
        <v>16</v>
      </c>
      <c r="G32" s="9" t="s">
        <v>16</v>
      </c>
      <c r="H32" s="10"/>
      <c r="I32" s="10"/>
    </row>
    <row r="33" s="2" customFormat="1" ht="204" outlineLevel="1" spans="1:9">
      <c r="A33" s="11">
        <v>24</v>
      </c>
      <c r="B33" s="12" t="s">
        <v>88</v>
      </c>
      <c r="C33" s="12" t="s">
        <v>89</v>
      </c>
      <c r="D33" s="11" t="s">
        <v>54</v>
      </c>
      <c r="E33" s="11">
        <f>223.859-E35</f>
        <v>208.489</v>
      </c>
      <c r="F33" s="13">
        <v>10300</v>
      </c>
      <c r="G33" s="13">
        <f t="shared" si="2"/>
        <v>2147436.7</v>
      </c>
      <c r="H33" s="14"/>
      <c r="I33" s="14"/>
    </row>
    <row r="34" s="2" customFormat="1" ht="168" outlineLevel="1" spans="1:9">
      <c r="A34" s="11">
        <v>25</v>
      </c>
      <c r="B34" s="12" t="s">
        <v>90</v>
      </c>
      <c r="C34" s="12" t="s">
        <v>91</v>
      </c>
      <c r="D34" s="11" t="s">
        <v>54</v>
      </c>
      <c r="E34" s="11">
        <v>82.7</v>
      </c>
      <c r="F34" s="13">
        <v>10300</v>
      </c>
      <c r="G34" s="13">
        <f t="shared" si="2"/>
        <v>851810</v>
      </c>
      <c r="H34" s="14"/>
      <c r="I34" s="14"/>
    </row>
    <row r="35" s="2" customFormat="1" ht="168" outlineLevel="1" spans="1:9">
      <c r="A35" s="11">
        <v>26</v>
      </c>
      <c r="B35" s="12" t="s">
        <v>92</v>
      </c>
      <c r="C35" s="12" t="s">
        <v>93</v>
      </c>
      <c r="D35" s="11" t="s">
        <v>54</v>
      </c>
      <c r="E35" s="11">
        <v>15.37</v>
      </c>
      <c r="F35" s="13">
        <v>10300</v>
      </c>
      <c r="G35" s="13">
        <f t="shared" si="2"/>
        <v>158311</v>
      </c>
      <c r="H35" s="14"/>
      <c r="I35" s="14"/>
    </row>
    <row r="36" s="2" customFormat="1" ht="156" outlineLevel="1" spans="1:9">
      <c r="A36" s="11">
        <v>27</v>
      </c>
      <c r="B36" s="12" t="s">
        <v>94</v>
      </c>
      <c r="C36" s="12" t="s">
        <v>95</v>
      </c>
      <c r="D36" s="11" t="s">
        <v>54</v>
      </c>
      <c r="E36" s="11">
        <v>4.582</v>
      </c>
      <c r="F36" s="13">
        <v>10000</v>
      </c>
      <c r="G36" s="13">
        <f t="shared" si="2"/>
        <v>45820</v>
      </c>
      <c r="H36" s="14"/>
      <c r="I36" s="14"/>
    </row>
    <row r="37" s="1" customFormat="1" ht="20" customHeight="1" spans="1:9">
      <c r="A37" s="8" t="s">
        <v>21</v>
      </c>
      <c r="B37" s="8" t="s">
        <v>35</v>
      </c>
      <c r="C37" s="8" t="s">
        <v>16</v>
      </c>
      <c r="D37" s="8" t="s">
        <v>21</v>
      </c>
      <c r="E37" s="8" t="s">
        <v>21</v>
      </c>
      <c r="F37" s="9" t="s">
        <v>16</v>
      </c>
      <c r="G37" s="9">
        <f>SUM(G33:G36)</f>
        <v>3203377.7</v>
      </c>
      <c r="H37" s="9"/>
      <c r="I37" s="9">
        <f>SUM(I33:I36)</f>
        <v>0</v>
      </c>
    </row>
    <row r="38" s="1" customFormat="1" ht="20" customHeight="1" spans="1:9">
      <c r="A38" s="8" t="s">
        <v>21</v>
      </c>
      <c r="B38" s="8" t="s">
        <v>96</v>
      </c>
      <c r="C38" s="8" t="s">
        <v>16</v>
      </c>
      <c r="D38" s="8" t="s">
        <v>21</v>
      </c>
      <c r="E38" s="8" t="s">
        <v>21</v>
      </c>
      <c r="F38" s="9" t="s">
        <v>16</v>
      </c>
      <c r="G38" s="9" t="s">
        <v>16</v>
      </c>
      <c r="H38" s="10"/>
      <c r="I38" s="10"/>
    </row>
    <row r="39" s="2" customFormat="1" ht="156" outlineLevel="1" spans="1:9">
      <c r="A39" s="11">
        <v>28</v>
      </c>
      <c r="B39" s="12" t="s">
        <v>97</v>
      </c>
      <c r="C39" s="12" t="s">
        <v>98</v>
      </c>
      <c r="D39" s="11" t="s">
        <v>99</v>
      </c>
      <c r="E39" s="11" t="s">
        <v>23</v>
      </c>
      <c r="F39" s="13">
        <v>300000</v>
      </c>
      <c r="G39" s="13">
        <f>F39*E39</f>
        <v>300000</v>
      </c>
      <c r="H39" s="14"/>
      <c r="I39" s="14"/>
    </row>
    <row r="40" s="1" customFormat="1" ht="20" customHeight="1" spans="1:9">
      <c r="A40" s="8" t="s">
        <v>21</v>
      </c>
      <c r="B40" s="8" t="s">
        <v>35</v>
      </c>
      <c r="C40" s="8" t="s">
        <v>16</v>
      </c>
      <c r="D40" s="8" t="s">
        <v>21</v>
      </c>
      <c r="E40" s="8" t="s">
        <v>21</v>
      </c>
      <c r="F40" s="9" t="s">
        <v>16</v>
      </c>
      <c r="G40" s="9">
        <f>SUM(G39:G39)</f>
        <v>300000</v>
      </c>
      <c r="H40" s="9"/>
      <c r="I40" s="9">
        <f>SUM(I39:I39)</f>
        <v>0</v>
      </c>
    </row>
    <row r="41" s="1" customFormat="1" ht="20" customHeight="1" spans="1:9">
      <c r="A41" s="8" t="s">
        <v>21</v>
      </c>
      <c r="B41" s="8" t="s">
        <v>100</v>
      </c>
      <c r="C41" s="8" t="s">
        <v>16</v>
      </c>
      <c r="D41" s="8" t="s">
        <v>21</v>
      </c>
      <c r="E41" s="8" t="s">
        <v>21</v>
      </c>
      <c r="F41" s="9" t="s">
        <v>16</v>
      </c>
      <c r="G41" s="9" t="s">
        <v>16</v>
      </c>
      <c r="H41" s="10"/>
      <c r="I41" s="10"/>
    </row>
    <row r="42" s="2" customFormat="1" ht="72" outlineLevel="1" spans="1:9">
      <c r="A42" s="11">
        <v>29</v>
      </c>
      <c r="B42" s="12" t="s">
        <v>101</v>
      </c>
      <c r="C42" s="12" t="s">
        <v>102</v>
      </c>
      <c r="D42" s="11" t="s">
        <v>63</v>
      </c>
      <c r="E42" s="11" t="s">
        <v>103</v>
      </c>
      <c r="F42" s="13">
        <v>35</v>
      </c>
      <c r="G42" s="13">
        <f>F42*E42</f>
        <v>2436</v>
      </c>
      <c r="H42" s="14"/>
      <c r="I42" s="14"/>
    </row>
    <row r="43" s="2" customFormat="1" ht="72" outlineLevel="1" spans="1:9">
      <c r="A43" s="11">
        <v>30</v>
      </c>
      <c r="B43" s="12" t="s">
        <v>104</v>
      </c>
      <c r="C43" s="12" t="s">
        <v>102</v>
      </c>
      <c r="D43" s="11" t="s">
        <v>63</v>
      </c>
      <c r="E43" s="11" t="s">
        <v>105</v>
      </c>
      <c r="F43" s="13">
        <v>70</v>
      </c>
      <c r="G43" s="13">
        <f>F43*E43</f>
        <v>29775.2</v>
      </c>
      <c r="H43" s="14"/>
      <c r="I43" s="14"/>
    </row>
    <row r="44" s="2" customFormat="1" ht="72" outlineLevel="1" spans="1:9">
      <c r="A44" s="11">
        <v>31</v>
      </c>
      <c r="B44" s="12" t="s">
        <v>106</v>
      </c>
      <c r="C44" s="12" t="s">
        <v>102</v>
      </c>
      <c r="D44" s="11" t="s">
        <v>63</v>
      </c>
      <c r="E44" s="11" t="s">
        <v>107</v>
      </c>
      <c r="F44" s="13">
        <v>70</v>
      </c>
      <c r="G44" s="13">
        <f>F44*E44</f>
        <v>9521.4</v>
      </c>
      <c r="H44" s="14"/>
      <c r="I44" s="14"/>
    </row>
    <row r="45" s="2" customFormat="1" ht="72" outlineLevel="1" spans="1:9">
      <c r="A45" s="11">
        <v>32</v>
      </c>
      <c r="B45" s="12" t="s">
        <v>108</v>
      </c>
      <c r="C45" s="12" t="s">
        <v>102</v>
      </c>
      <c r="D45" s="11" t="s">
        <v>63</v>
      </c>
      <c r="E45" s="11" t="s">
        <v>109</v>
      </c>
      <c r="F45" s="13">
        <v>70</v>
      </c>
      <c r="G45" s="13">
        <f>F45*E45</f>
        <v>7375.9</v>
      </c>
      <c r="H45" s="14"/>
      <c r="I45" s="14"/>
    </row>
    <row r="46" s="1" customFormat="1" spans="1:9">
      <c r="A46" s="8" t="s">
        <v>21</v>
      </c>
      <c r="B46" s="8" t="s">
        <v>35</v>
      </c>
      <c r="C46" s="8" t="s">
        <v>16</v>
      </c>
      <c r="D46" s="8" t="s">
        <v>21</v>
      </c>
      <c r="E46" s="8" t="s">
        <v>21</v>
      </c>
      <c r="F46" s="9" t="s">
        <v>16</v>
      </c>
      <c r="G46" s="9">
        <f>SUM(G42:G45)</f>
        <v>49108.5</v>
      </c>
      <c r="H46" s="9"/>
      <c r="I46" s="9">
        <f>SUM(I42:I45)</f>
        <v>0</v>
      </c>
    </row>
    <row r="47" s="1" customFormat="1" ht="20" customHeight="1" spans="1:9">
      <c r="A47" s="8" t="s">
        <v>21</v>
      </c>
      <c r="B47" s="8" t="s">
        <v>110</v>
      </c>
      <c r="C47" s="8" t="s">
        <v>16</v>
      </c>
      <c r="D47" s="8" t="s">
        <v>21</v>
      </c>
      <c r="E47" s="8" t="s">
        <v>21</v>
      </c>
      <c r="F47" s="9" t="s">
        <v>16</v>
      </c>
      <c r="G47" s="9" t="s">
        <v>16</v>
      </c>
      <c r="H47" s="10"/>
      <c r="I47" s="10"/>
    </row>
    <row r="48" ht="48" outlineLevel="1" spans="1:9">
      <c r="A48" s="11">
        <v>33</v>
      </c>
      <c r="B48" s="12" t="s">
        <v>111</v>
      </c>
      <c r="C48" s="12" t="s">
        <v>112</v>
      </c>
      <c r="D48" s="11" t="s">
        <v>99</v>
      </c>
      <c r="E48" s="11" t="s">
        <v>23</v>
      </c>
      <c r="F48" s="13">
        <v>5000</v>
      </c>
      <c r="G48" s="13">
        <f>F48*E48</f>
        <v>5000</v>
      </c>
      <c r="H48" s="18"/>
      <c r="I48" s="18"/>
    </row>
    <row r="49" s="1" customFormat="1" ht="20" customHeight="1" spans="1:9">
      <c r="A49" s="8" t="s">
        <v>21</v>
      </c>
      <c r="B49" s="8" t="s">
        <v>35</v>
      </c>
      <c r="C49" s="8" t="s">
        <v>16</v>
      </c>
      <c r="D49" s="8" t="s">
        <v>21</v>
      </c>
      <c r="E49" s="8" t="s">
        <v>21</v>
      </c>
      <c r="F49" s="9" t="s">
        <v>16</v>
      </c>
      <c r="G49" s="9">
        <f>G48</f>
        <v>5000</v>
      </c>
      <c r="H49" s="9"/>
      <c r="I49" s="9">
        <f>I48</f>
        <v>0</v>
      </c>
    </row>
    <row r="50" s="1" customFormat="1" ht="20" customHeight="1" spans="1:9">
      <c r="A50" s="8"/>
      <c r="B50" s="8" t="s">
        <v>113</v>
      </c>
      <c r="C50" s="8"/>
      <c r="D50" s="8" t="s">
        <v>16</v>
      </c>
      <c r="E50" s="8" t="s">
        <v>16</v>
      </c>
      <c r="F50" s="9" t="s">
        <v>16</v>
      </c>
      <c r="G50" s="22">
        <f>G8+G20+G31+G37+G40+G46+G49</f>
        <v>4324221.64</v>
      </c>
      <c r="H50" s="22"/>
      <c r="I50" s="22">
        <f>I8+I20+I31+I37+I40+I46+I49</f>
        <v>0</v>
      </c>
    </row>
  </sheetData>
  <mergeCells count="23">
    <mergeCell ref="A1:I1"/>
    <mergeCell ref="F2:G2"/>
    <mergeCell ref="H2:I2"/>
    <mergeCell ref="B4:C4"/>
    <mergeCell ref="B8:C8"/>
    <mergeCell ref="B9:C9"/>
    <mergeCell ref="B20:C20"/>
    <mergeCell ref="B21:C21"/>
    <mergeCell ref="B31:C31"/>
    <mergeCell ref="B32:C32"/>
    <mergeCell ref="B37:C37"/>
    <mergeCell ref="B38:C38"/>
    <mergeCell ref="B40:C40"/>
    <mergeCell ref="B41:C41"/>
    <mergeCell ref="B46:C46"/>
    <mergeCell ref="B47:C47"/>
    <mergeCell ref="B49:C49"/>
    <mergeCell ref="B50:C50"/>
    <mergeCell ref="A2:A3"/>
    <mergeCell ref="B2:B3"/>
    <mergeCell ref="C2:C3"/>
    <mergeCell ref="D2:D3"/>
    <mergeCell ref="E2:E3"/>
  </mergeCells>
  <pageMargins left="0.786805555555556" right="0.786805555555556" top="0.354166666666667" bottom="0.196527777777778" header="0" footer="0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35"/>
  <sheetViews>
    <sheetView zoomScale="115" zoomScaleNormal="115" workbookViewId="0">
      <selection activeCell="A1" sqref="A1:I1"/>
    </sheetView>
  </sheetViews>
  <sheetFormatPr defaultColWidth="8.8" defaultRowHeight="14.25"/>
  <cols>
    <col min="1" max="1" width="4.5"/>
    <col min="2" max="2" width="10.65" customWidth="1"/>
    <col min="3" max="3" width="46.525" customWidth="1"/>
    <col min="4" max="4" width="5.75" customWidth="1"/>
    <col min="5" max="5" width="7.825" style="3" customWidth="1"/>
    <col min="6" max="6" width="10" style="4" customWidth="1"/>
    <col min="7" max="7" width="12.4916666666667" style="4" customWidth="1"/>
    <col min="8" max="8" width="12.3833333333333" customWidth="1"/>
    <col min="9" max="9" width="13.575" customWidth="1"/>
    <col min="10" max="11" width="12.625"/>
  </cols>
  <sheetData>
    <row r="1" ht="33" customHeight="1" spans="1:9">
      <c r="A1" s="5" t="s">
        <v>11</v>
      </c>
      <c r="B1" s="5"/>
      <c r="C1" s="5"/>
      <c r="D1" s="5"/>
      <c r="E1" s="5"/>
      <c r="F1" s="5"/>
      <c r="G1" s="5"/>
      <c r="H1" s="5"/>
      <c r="I1" s="5"/>
    </row>
    <row r="2" ht="16.5" customHeight="1" spans="1:9">
      <c r="A2" s="11" t="s">
        <v>1</v>
      </c>
      <c r="B2" s="11" t="s">
        <v>2</v>
      </c>
      <c r="C2" s="11" t="s">
        <v>12</v>
      </c>
      <c r="D2" s="11" t="s">
        <v>13</v>
      </c>
      <c r="E2" s="11" t="s">
        <v>14</v>
      </c>
      <c r="F2" s="13" t="s">
        <v>15</v>
      </c>
      <c r="G2" s="13" t="s">
        <v>16</v>
      </c>
      <c r="H2" s="7" t="s">
        <v>17</v>
      </c>
      <c r="I2" s="7"/>
    </row>
    <row r="3" ht="24" customHeight="1" spans="1:9">
      <c r="A3" s="11" t="s">
        <v>16</v>
      </c>
      <c r="B3" s="11" t="s">
        <v>16</v>
      </c>
      <c r="C3" s="11" t="s">
        <v>16</v>
      </c>
      <c r="D3" s="11" t="s">
        <v>16</v>
      </c>
      <c r="E3" s="11" t="s">
        <v>16</v>
      </c>
      <c r="F3" s="13" t="s">
        <v>18</v>
      </c>
      <c r="G3" s="13" t="s">
        <v>19</v>
      </c>
      <c r="H3" s="7" t="s">
        <v>20</v>
      </c>
      <c r="I3" s="7" t="s">
        <v>19</v>
      </c>
    </row>
    <row r="4" s="1" customFormat="1" customHeight="1" spans="1:9">
      <c r="A4" s="8" t="s">
        <v>21</v>
      </c>
      <c r="B4" s="8" t="s">
        <v>22</v>
      </c>
      <c r="C4" s="8" t="s">
        <v>16</v>
      </c>
      <c r="D4" s="8" t="s">
        <v>21</v>
      </c>
      <c r="E4" s="8" t="s">
        <v>21</v>
      </c>
      <c r="F4" s="9" t="s">
        <v>16</v>
      </c>
      <c r="G4" s="9" t="s">
        <v>16</v>
      </c>
      <c r="H4" s="10"/>
      <c r="I4" s="10"/>
    </row>
    <row r="5" s="2" customFormat="1" ht="100" customHeight="1" outlineLevel="1" spans="1:9">
      <c r="A5" s="11" t="s">
        <v>23</v>
      </c>
      <c r="B5" s="12" t="s">
        <v>24</v>
      </c>
      <c r="C5" s="12" t="s">
        <v>25</v>
      </c>
      <c r="D5" s="11" t="s">
        <v>26</v>
      </c>
      <c r="E5" s="11">
        <v>102</v>
      </c>
      <c r="F5" s="13">
        <v>18</v>
      </c>
      <c r="G5" s="13">
        <f t="shared" ref="G5:G7" si="0">F5*E5</f>
        <v>1836</v>
      </c>
      <c r="H5" s="14"/>
      <c r="I5" s="14"/>
    </row>
    <row r="6" s="2" customFormat="1" ht="55" customHeight="1" outlineLevel="1" spans="1:9">
      <c r="A6" s="11" t="s">
        <v>28</v>
      </c>
      <c r="B6" s="12" t="s">
        <v>29</v>
      </c>
      <c r="C6" s="12" t="s">
        <v>30</v>
      </c>
      <c r="D6" s="11" t="s">
        <v>26</v>
      </c>
      <c r="E6" s="11">
        <v>35</v>
      </c>
      <c r="F6" s="13">
        <v>7</v>
      </c>
      <c r="G6" s="13">
        <f t="shared" si="0"/>
        <v>245</v>
      </c>
      <c r="H6" s="14"/>
      <c r="I6" s="14"/>
    </row>
    <row r="7" s="2" customFormat="1" ht="76" customHeight="1" outlineLevel="1" spans="1:9">
      <c r="A7" s="11" t="s">
        <v>32</v>
      </c>
      <c r="B7" s="12" t="s">
        <v>33</v>
      </c>
      <c r="C7" s="12" t="s">
        <v>34</v>
      </c>
      <c r="D7" s="11" t="s">
        <v>26</v>
      </c>
      <c r="E7" s="11">
        <f>E5-E6</f>
        <v>67</v>
      </c>
      <c r="F7" s="13">
        <v>20</v>
      </c>
      <c r="G7" s="13">
        <f t="shared" si="0"/>
        <v>1340</v>
      </c>
      <c r="H7" s="14"/>
      <c r="I7" s="14"/>
    </row>
    <row r="8" s="1" customFormat="1" ht="20" customHeight="1" spans="1:9">
      <c r="A8" s="8" t="s">
        <v>21</v>
      </c>
      <c r="B8" s="8" t="s">
        <v>35</v>
      </c>
      <c r="C8" s="8" t="s">
        <v>16</v>
      </c>
      <c r="D8" s="8" t="s">
        <v>21</v>
      </c>
      <c r="E8" s="8" t="s">
        <v>21</v>
      </c>
      <c r="F8" s="9" t="s">
        <v>16</v>
      </c>
      <c r="G8" s="9">
        <f>SUM(G5:G7)</f>
        <v>3421</v>
      </c>
      <c r="H8" s="9"/>
      <c r="I8" s="9">
        <f>SUM(I5:I7)</f>
        <v>0</v>
      </c>
    </row>
    <row r="9" s="1" customFormat="1" ht="20" customHeight="1" spans="1:9">
      <c r="A9" s="8" t="s">
        <v>21</v>
      </c>
      <c r="B9" s="8" t="s">
        <v>36</v>
      </c>
      <c r="C9" s="8" t="s">
        <v>16</v>
      </c>
      <c r="D9" s="8" t="s">
        <v>21</v>
      </c>
      <c r="E9" s="8" t="s">
        <v>21</v>
      </c>
      <c r="F9" s="9" t="s">
        <v>16</v>
      </c>
      <c r="G9" s="9" t="s">
        <v>16</v>
      </c>
      <c r="H9" s="10"/>
      <c r="I9" s="10"/>
    </row>
    <row r="10" s="2" customFormat="1" ht="84" outlineLevel="1" spans="1:9">
      <c r="A10" s="11">
        <v>4</v>
      </c>
      <c r="B10" s="15" t="s">
        <v>37</v>
      </c>
      <c r="C10" s="15" t="s">
        <v>38</v>
      </c>
      <c r="D10" s="16" t="s">
        <v>26</v>
      </c>
      <c r="E10" s="11">
        <v>2.2</v>
      </c>
      <c r="F10" s="13">
        <f>370*1.03+40+30</f>
        <v>451.1</v>
      </c>
      <c r="G10" s="13">
        <f t="shared" ref="G10:G16" si="1">F10*E10</f>
        <v>992.42</v>
      </c>
      <c r="H10" s="14"/>
      <c r="I10" s="14"/>
    </row>
    <row r="11" s="2" customFormat="1" ht="84" outlineLevel="1" spans="1:9">
      <c r="A11" s="11">
        <v>5</v>
      </c>
      <c r="B11" s="15" t="s">
        <v>114</v>
      </c>
      <c r="C11" s="15" t="s">
        <v>115</v>
      </c>
      <c r="D11" s="16" t="s">
        <v>26</v>
      </c>
      <c r="E11" s="11">
        <f>4.5*2*0.7</f>
        <v>6.3</v>
      </c>
      <c r="F11" s="13">
        <f>380*1.03+40+30</f>
        <v>461.4</v>
      </c>
      <c r="G11" s="13">
        <f t="shared" si="1"/>
        <v>2906.82</v>
      </c>
      <c r="H11" s="14"/>
      <c r="I11" s="14"/>
    </row>
    <row r="12" s="2" customFormat="1" ht="84" outlineLevel="1" spans="1:9">
      <c r="A12" s="11">
        <v>6</v>
      </c>
      <c r="B12" s="15" t="s">
        <v>116</v>
      </c>
      <c r="C12" s="15" t="s">
        <v>117</v>
      </c>
      <c r="D12" s="16" t="s">
        <v>26</v>
      </c>
      <c r="E12" s="17">
        <v>0.16</v>
      </c>
      <c r="F12" s="13">
        <v>514.7</v>
      </c>
      <c r="G12" s="13">
        <f t="shared" si="1"/>
        <v>82.352</v>
      </c>
      <c r="H12" s="14"/>
      <c r="I12" s="14"/>
    </row>
    <row r="13" s="2" customFormat="1" ht="60" outlineLevel="1" spans="1:9">
      <c r="A13" s="11">
        <v>7</v>
      </c>
      <c r="B13" s="12" t="s">
        <v>42</v>
      </c>
      <c r="C13" s="12" t="s">
        <v>43</v>
      </c>
      <c r="D13" s="11" t="s">
        <v>26</v>
      </c>
      <c r="E13" s="11">
        <v>18.2</v>
      </c>
      <c r="F13" s="13">
        <v>558.2</v>
      </c>
      <c r="G13" s="13">
        <f t="shared" si="1"/>
        <v>10159.24</v>
      </c>
      <c r="H13" s="14"/>
      <c r="I13" s="14"/>
    </row>
    <row r="14" s="2" customFormat="1" ht="84" outlineLevel="1" spans="1:9">
      <c r="A14" s="11">
        <v>8</v>
      </c>
      <c r="B14" s="15" t="s">
        <v>49</v>
      </c>
      <c r="C14" s="15" t="s">
        <v>50</v>
      </c>
      <c r="D14" s="16" t="s">
        <v>26</v>
      </c>
      <c r="E14" s="16">
        <v>9.1</v>
      </c>
      <c r="F14" s="13">
        <v>600</v>
      </c>
      <c r="G14" s="13">
        <f t="shared" si="1"/>
        <v>5460</v>
      </c>
      <c r="H14" s="14"/>
      <c r="I14" s="14"/>
    </row>
    <row r="15" s="2" customFormat="1" ht="84" outlineLevel="1" spans="1:9">
      <c r="A15" s="11">
        <v>9</v>
      </c>
      <c r="B15" s="12" t="s">
        <v>44</v>
      </c>
      <c r="C15" s="12" t="s">
        <v>45</v>
      </c>
      <c r="D15" s="11" t="s">
        <v>26</v>
      </c>
      <c r="E15" s="11">
        <v>0.24</v>
      </c>
      <c r="F15" s="13">
        <v>600</v>
      </c>
      <c r="G15" s="13">
        <f t="shared" si="1"/>
        <v>144</v>
      </c>
      <c r="H15" s="14"/>
      <c r="I15" s="14"/>
    </row>
    <row r="16" s="2" customFormat="1" ht="72" outlineLevel="1" spans="1:9">
      <c r="A16" s="11">
        <v>10</v>
      </c>
      <c r="B16" s="12" t="s">
        <v>55</v>
      </c>
      <c r="C16" s="12" t="s">
        <v>56</v>
      </c>
      <c r="D16" s="11" t="s">
        <v>54</v>
      </c>
      <c r="E16" s="11">
        <v>5.384</v>
      </c>
      <c r="F16" s="13">
        <v>6500</v>
      </c>
      <c r="G16" s="13">
        <f t="shared" si="1"/>
        <v>34996</v>
      </c>
      <c r="H16" s="14"/>
      <c r="I16" s="14"/>
    </row>
    <row r="17" s="1" customFormat="1" ht="20" customHeight="1" spans="1:9">
      <c r="A17" s="8" t="s">
        <v>21</v>
      </c>
      <c r="B17" s="8" t="s">
        <v>35</v>
      </c>
      <c r="C17" s="8" t="s">
        <v>16</v>
      </c>
      <c r="D17" s="8" t="s">
        <v>21</v>
      </c>
      <c r="E17" s="8" t="s">
        <v>21</v>
      </c>
      <c r="F17" s="9" t="s">
        <v>16</v>
      </c>
      <c r="G17" s="9">
        <f>SUM(G10:G16)</f>
        <v>54740.832</v>
      </c>
      <c r="H17" s="9"/>
      <c r="I17" s="9">
        <f>SUM(I10:I16)</f>
        <v>0</v>
      </c>
    </row>
    <row r="18" s="1" customFormat="1" ht="20" customHeight="1" spans="1:9">
      <c r="A18" s="8" t="s">
        <v>21</v>
      </c>
      <c r="B18" s="8" t="s">
        <v>60</v>
      </c>
      <c r="C18" s="8" t="s">
        <v>16</v>
      </c>
      <c r="D18" s="8" t="s">
        <v>21</v>
      </c>
      <c r="E18" s="8" t="s">
        <v>21</v>
      </c>
      <c r="F18" s="9" t="s">
        <v>16</v>
      </c>
      <c r="G18" s="9" t="s">
        <v>16</v>
      </c>
      <c r="H18" s="10"/>
      <c r="I18" s="10"/>
    </row>
    <row r="19" ht="84" outlineLevel="1" spans="1:9">
      <c r="A19" s="11" t="s">
        <v>118</v>
      </c>
      <c r="B19" s="15" t="s">
        <v>119</v>
      </c>
      <c r="C19" s="15" t="s">
        <v>120</v>
      </c>
      <c r="D19" s="16" t="s">
        <v>63</v>
      </c>
      <c r="E19" s="16" t="s">
        <v>121</v>
      </c>
      <c r="F19" s="13">
        <v>850</v>
      </c>
      <c r="G19" s="13">
        <f>F19*E19</f>
        <v>442340</v>
      </c>
      <c r="H19" s="18"/>
      <c r="I19" s="18"/>
    </row>
    <row r="20" s="1" customFormat="1" ht="20" customHeight="1" spans="1:9">
      <c r="A20" s="8" t="s">
        <v>21</v>
      </c>
      <c r="B20" s="8" t="s">
        <v>35</v>
      </c>
      <c r="C20" s="8" t="s">
        <v>16</v>
      </c>
      <c r="D20" s="8" t="s">
        <v>21</v>
      </c>
      <c r="E20" s="8" t="s">
        <v>21</v>
      </c>
      <c r="F20" s="9" t="s">
        <v>16</v>
      </c>
      <c r="G20" s="9">
        <f>SUM(G19:G19)</f>
        <v>442340</v>
      </c>
      <c r="H20" s="9"/>
      <c r="I20" s="9">
        <f>SUM(I19:I19)</f>
        <v>0</v>
      </c>
    </row>
    <row r="21" s="1" customFormat="1" ht="20" customHeight="1" spans="1:9">
      <c r="A21" s="8" t="s">
        <v>21</v>
      </c>
      <c r="B21" s="8" t="s">
        <v>87</v>
      </c>
      <c r="C21" s="8" t="s">
        <v>16</v>
      </c>
      <c r="D21" s="8" t="s">
        <v>21</v>
      </c>
      <c r="E21" s="8" t="s">
        <v>21</v>
      </c>
      <c r="F21" s="9" t="s">
        <v>16</v>
      </c>
      <c r="G21" s="9" t="s">
        <v>16</v>
      </c>
      <c r="H21" s="10"/>
      <c r="I21" s="10"/>
    </row>
    <row r="22" s="2" customFormat="1" ht="204" outlineLevel="1" spans="1:9">
      <c r="A22" s="11" t="s">
        <v>74</v>
      </c>
      <c r="B22" s="12" t="s">
        <v>88</v>
      </c>
      <c r="C22" s="12" t="s">
        <v>122</v>
      </c>
      <c r="D22" s="11" t="s">
        <v>54</v>
      </c>
      <c r="E22" s="11">
        <v>117.755</v>
      </c>
      <c r="F22" s="13">
        <v>10300</v>
      </c>
      <c r="G22" s="13">
        <f>F22*E22</f>
        <v>1212876.5</v>
      </c>
      <c r="H22" s="14"/>
      <c r="I22" s="14"/>
    </row>
    <row r="23" s="2" customFormat="1" ht="168" outlineLevel="1" spans="1:9">
      <c r="A23" s="11">
        <v>25</v>
      </c>
      <c r="B23" s="12" t="s">
        <v>123</v>
      </c>
      <c r="C23" s="12" t="s">
        <v>124</v>
      </c>
      <c r="D23" s="11" t="s">
        <v>54</v>
      </c>
      <c r="E23" s="11">
        <v>8.295</v>
      </c>
      <c r="F23" s="13">
        <v>10300</v>
      </c>
      <c r="G23" s="13">
        <f>F23*E23</f>
        <v>85438.5</v>
      </c>
      <c r="H23" s="14"/>
      <c r="I23" s="14"/>
    </row>
    <row r="24" s="2" customFormat="1" ht="156" outlineLevel="1" spans="1:9">
      <c r="A24" s="11" t="s">
        <v>125</v>
      </c>
      <c r="B24" s="12" t="s">
        <v>94</v>
      </c>
      <c r="C24" s="12" t="s">
        <v>95</v>
      </c>
      <c r="D24" s="11" t="s">
        <v>54</v>
      </c>
      <c r="E24" s="11">
        <v>1.902</v>
      </c>
      <c r="F24" s="13">
        <v>10000</v>
      </c>
      <c r="G24" s="13">
        <f>F24*E24</f>
        <v>19020</v>
      </c>
      <c r="H24" s="14"/>
      <c r="I24" s="14"/>
    </row>
    <row r="25" s="1" customFormat="1" ht="20" customHeight="1" spans="1:9">
      <c r="A25" s="8" t="s">
        <v>21</v>
      </c>
      <c r="B25" s="8" t="s">
        <v>35</v>
      </c>
      <c r="C25" s="8" t="s">
        <v>16</v>
      </c>
      <c r="D25" s="8" t="s">
        <v>21</v>
      </c>
      <c r="E25" s="8" t="s">
        <v>21</v>
      </c>
      <c r="F25" s="9" t="s">
        <v>16</v>
      </c>
      <c r="G25" s="9">
        <f>SUM(G22:G24)</f>
        <v>1317335</v>
      </c>
      <c r="H25" s="9"/>
      <c r="I25" s="9">
        <f>SUM(I22:I24)</f>
        <v>0</v>
      </c>
    </row>
    <row r="26" s="1" customFormat="1" ht="20" customHeight="1" spans="1:9">
      <c r="A26" s="8" t="s">
        <v>21</v>
      </c>
      <c r="B26" s="8" t="s">
        <v>96</v>
      </c>
      <c r="C26" s="8" t="s">
        <v>16</v>
      </c>
      <c r="D26" s="8" t="s">
        <v>21</v>
      </c>
      <c r="E26" s="8" t="s">
        <v>21</v>
      </c>
      <c r="F26" s="9" t="s">
        <v>16</v>
      </c>
      <c r="G26" s="9" t="s">
        <v>16</v>
      </c>
      <c r="H26" s="10"/>
      <c r="I26" s="10"/>
    </row>
    <row r="27" ht="48" outlineLevel="1" spans="1:9">
      <c r="A27" s="11" t="s">
        <v>126</v>
      </c>
      <c r="B27" s="12" t="s">
        <v>127</v>
      </c>
      <c r="C27" s="12" t="s">
        <v>128</v>
      </c>
      <c r="D27" s="11" t="s">
        <v>99</v>
      </c>
      <c r="E27" s="11">
        <v>1</v>
      </c>
      <c r="F27" s="13">
        <v>32000</v>
      </c>
      <c r="G27" s="13">
        <v>32000</v>
      </c>
      <c r="H27" s="18"/>
      <c r="I27" s="18"/>
    </row>
    <row r="28" ht="72" outlineLevel="1" spans="1:9">
      <c r="A28" s="11" t="s">
        <v>129</v>
      </c>
      <c r="B28" s="12" t="s">
        <v>101</v>
      </c>
      <c r="C28" s="12" t="s">
        <v>102</v>
      </c>
      <c r="D28" s="11" t="s">
        <v>63</v>
      </c>
      <c r="E28" s="11">
        <v>4</v>
      </c>
      <c r="F28" s="13">
        <v>35</v>
      </c>
      <c r="G28" s="13">
        <f>F28*E28</f>
        <v>140</v>
      </c>
      <c r="H28" s="18"/>
      <c r="I28" s="18"/>
    </row>
    <row r="29" ht="72" outlineLevel="1" spans="1:9">
      <c r="A29" s="11" t="s">
        <v>130</v>
      </c>
      <c r="B29" s="12" t="s">
        <v>106</v>
      </c>
      <c r="C29" s="12" t="s">
        <v>102</v>
      </c>
      <c r="D29" s="11" t="s">
        <v>63</v>
      </c>
      <c r="E29" s="13">
        <f>3.14*(0.3*0.3*6+0.4*0.4*6.4)*2</f>
        <v>9.82192</v>
      </c>
      <c r="F29" s="13">
        <v>70</v>
      </c>
      <c r="G29" s="13">
        <f>F29*E29</f>
        <v>687.5344</v>
      </c>
      <c r="H29" s="18"/>
      <c r="I29" s="18"/>
    </row>
    <row r="30" ht="72" outlineLevel="1" spans="1:9">
      <c r="A30" s="11" t="s">
        <v>131</v>
      </c>
      <c r="B30" s="12" t="s">
        <v>108</v>
      </c>
      <c r="C30" s="12" t="s">
        <v>102</v>
      </c>
      <c r="D30" s="11" t="s">
        <v>63</v>
      </c>
      <c r="E30" s="11">
        <f>(1.6+4.5)*2*1.9*2</f>
        <v>46.36</v>
      </c>
      <c r="F30" s="13">
        <v>70</v>
      </c>
      <c r="G30" s="13">
        <f>F30*E30</f>
        <v>3245.2</v>
      </c>
      <c r="H30" s="18"/>
      <c r="I30" s="18"/>
    </row>
    <row r="31" s="1" customFormat="1" ht="20" customHeight="1" spans="1:9">
      <c r="A31" s="8" t="s">
        <v>21</v>
      </c>
      <c r="B31" s="8" t="s">
        <v>35</v>
      </c>
      <c r="C31" s="8" t="s">
        <v>16</v>
      </c>
      <c r="D31" s="8" t="s">
        <v>21</v>
      </c>
      <c r="E31" s="8" t="s">
        <v>21</v>
      </c>
      <c r="F31" s="9" t="s">
        <v>16</v>
      </c>
      <c r="G31" s="9">
        <f>SUM(G27:G30)</f>
        <v>36072.7344</v>
      </c>
      <c r="H31" s="9"/>
      <c r="I31" s="9">
        <f>SUM(I27:I30)</f>
        <v>0</v>
      </c>
    </row>
    <row r="32" s="1" customFormat="1" ht="20" customHeight="1" spans="1:9">
      <c r="A32" s="8" t="s">
        <v>21</v>
      </c>
      <c r="B32" s="8" t="s">
        <v>110</v>
      </c>
      <c r="C32" s="8" t="s">
        <v>16</v>
      </c>
      <c r="D32" s="8" t="s">
        <v>21</v>
      </c>
      <c r="E32" s="8" t="s">
        <v>21</v>
      </c>
      <c r="F32" s="9" t="s">
        <v>16</v>
      </c>
      <c r="G32" s="9" t="s">
        <v>16</v>
      </c>
      <c r="H32" s="10"/>
      <c r="I32" s="10"/>
    </row>
    <row r="33" ht="48" outlineLevel="1" spans="1:9">
      <c r="A33" s="11" t="s">
        <v>132</v>
      </c>
      <c r="B33" s="12" t="s">
        <v>111</v>
      </c>
      <c r="C33" s="12" t="s">
        <v>112</v>
      </c>
      <c r="D33" s="11" t="s">
        <v>99</v>
      </c>
      <c r="E33" s="11" t="s">
        <v>23</v>
      </c>
      <c r="F33" s="13">
        <v>5000</v>
      </c>
      <c r="G33" s="13">
        <f>F33*E33</f>
        <v>5000</v>
      </c>
      <c r="H33" s="18"/>
      <c r="I33" s="18"/>
    </row>
    <row r="34" s="1" customFormat="1" ht="20" customHeight="1" spans="1:9">
      <c r="A34" s="8" t="s">
        <v>21</v>
      </c>
      <c r="B34" s="8" t="s">
        <v>35</v>
      </c>
      <c r="C34" s="8" t="s">
        <v>16</v>
      </c>
      <c r="D34" s="8" t="s">
        <v>21</v>
      </c>
      <c r="E34" s="8" t="s">
        <v>21</v>
      </c>
      <c r="F34" s="9" t="s">
        <v>16</v>
      </c>
      <c r="G34" s="9">
        <f>G33</f>
        <v>5000</v>
      </c>
      <c r="H34" s="9"/>
      <c r="I34" s="9">
        <f>I33</f>
        <v>0</v>
      </c>
    </row>
    <row r="35" s="1" customFormat="1" ht="20" customHeight="1" spans="1:9">
      <c r="A35" s="8"/>
      <c r="B35" s="20" t="s">
        <v>113</v>
      </c>
      <c r="C35" s="21"/>
      <c r="D35" s="8" t="s">
        <v>16</v>
      </c>
      <c r="E35" s="8" t="s">
        <v>16</v>
      </c>
      <c r="F35" s="9" t="s">
        <v>16</v>
      </c>
      <c r="G35" s="22">
        <f>G8+G17+G20+G25+G31+G34</f>
        <v>1858909.5664</v>
      </c>
      <c r="H35" s="22"/>
      <c r="I35" s="22">
        <f>I8+I17+I20+I25+I31+I34</f>
        <v>0</v>
      </c>
    </row>
  </sheetData>
  <mergeCells count="21">
    <mergeCell ref="A1:I1"/>
    <mergeCell ref="F2:G2"/>
    <mergeCell ref="H2:I2"/>
    <mergeCell ref="B4:C4"/>
    <mergeCell ref="B8:C8"/>
    <mergeCell ref="B9:C9"/>
    <mergeCell ref="B17:C17"/>
    <mergeCell ref="B18:C18"/>
    <mergeCell ref="B20:C20"/>
    <mergeCell ref="B21:C21"/>
    <mergeCell ref="B25:C25"/>
    <mergeCell ref="B26:C26"/>
    <mergeCell ref="B31:C31"/>
    <mergeCell ref="B32:C32"/>
    <mergeCell ref="B34:C34"/>
    <mergeCell ref="B35:C35"/>
    <mergeCell ref="A2:A3"/>
    <mergeCell ref="B2:B3"/>
    <mergeCell ref="C2:C3"/>
    <mergeCell ref="D2:D3"/>
    <mergeCell ref="E2:E3"/>
  </mergeCells>
  <pageMargins left="0.472222222222222" right="0.472222222222222" top="0.314583333333333" bottom="0.354166666666667" header="0" footer="0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42"/>
  <sheetViews>
    <sheetView zoomScale="115" zoomScaleNormal="115" workbookViewId="0">
      <selection activeCell="C5" sqref="C5"/>
    </sheetView>
  </sheetViews>
  <sheetFormatPr defaultColWidth="8.8" defaultRowHeight="14.25"/>
  <cols>
    <col min="1" max="1" width="6.29166666666667" customWidth="1"/>
    <col min="2" max="2" width="12.7166666666667" customWidth="1"/>
    <col min="3" max="3" width="43.4666666666667" customWidth="1"/>
    <col min="4" max="4" width="5.325" customWidth="1"/>
    <col min="5" max="5" width="7.71666666666667" style="3" customWidth="1"/>
    <col min="6" max="7" width="10.8583333333333" style="4" customWidth="1"/>
    <col min="8" max="9" width="12.7166666666667" customWidth="1"/>
    <col min="10" max="11" width="12.625"/>
  </cols>
  <sheetData>
    <row r="1" ht="33" customHeight="1" spans="1:9">
      <c r="A1" s="5" t="s">
        <v>11</v>
      </c>
      <c r="B1" s="5"/>
      <c r="C1" s="5"/>
      <c r="D1" s="5"/>
      <c r="E1" s="5"/>
      <c r="F1" s="5"/>
      <c r="G1" s="5"/>
      <c r="H1" s="5"/>
      <c r="I1" s="5"/>
    </row>
    <row r="2" ht="16.5" customHeight="1" spans="1:9">
      <c r="A2" s="6" t="s">
        <v>1</v>
      </c>
      <c r="B2" s="6" t="s">
        <v>2</v>
      </c>
      <c r="C2" s="6" t="s">
        <v>12</v>
      </c>
      <c r="D2" s="6" t="s">
        <v>13</v>
      </c>
      <c r="E2" s="6" t="s">
        <v>14</v>
      </c>
      <c r="F2" s="7" t="s">
        <v>15</v>
      </c>
      <c r="G2" s="7" t="s">
        <v>16</v>
      </c>
      <c r="H2" s="7" t="s">
        <v>17</v>
      </c>
      <c r="I2" s="7"/>
    </row>
    <row r="3" ht="24" customHeight="1" spans="1:9">
      <c r="A3" s="6" t="s">
        <v>16</v>
      </c>
      <c r="B3" s="6" t="s">
        <v>16</v>
      </c>
      <c r="C3" s="6" t="s">
        <v>16</v>
      </c>
      <c r="D3" s="6" t="s">
        <v>16</v>
      </c>
      <c r="E3" s="6" t="s">
        <v>16</v>
      </c>
      <c r="F3" s="7" t="s">
        <v>18</v>
      </c>
      <c r="G3" s="7" t="s">
        <v>19</v>
      </c>
      <c r="H3" s="7" t="s">
        <v>20</v>
      </c>
      <c r="I3" s="7" t="s">
        <v>19</v>
      </c>
    </row>
    <row r="4" s="1" customFormat="1" customHeight="1" spans="1:9">
      <c r="A4" s="8" t="s">
        <v>21</v>
      </c>
      <c r="B4" s="8" t="s">
        <v>22</v>
      </c>
      <c r="C4" s="8" t="s">
        <v>16</v>
      </c>
      <c r="D4" s="8" t="s">
        <v>21</v>
      </c>
      <c r="E4" s="8" t="s">
        <v>21</v>
      </c>
      <c r="F4" s="9" t="s">
        <v>16</v>
      </c>
      <c r="G4" s="9" t="s">
        <v>16</v>
      </c>
      <c r="H4" s="10"/>
      <c r="I4" s="10"/>
    </row>
    <row r="5" s="2" customFormat="1" ht="96" outlineLevel="1" spans="1:9">
      <c r="A5" s="11" t="s">
        <v>23</v>
      </c>
      <c r="B5" s="12" t="s">
        <v>24</v>
      </c>
      <c r="C5" s="12" t="s">
        <v>25</v>
      </c>
      <c r="D5" s="11" t="s">
        <v>26</v>
      </c>
      <c r="E5" s="11" t="s">
        <v>133</v>
      </c>
      <c r="F5" s="13">
        <v>18</v>
      </c>
      <c r="G5" s="13">
        <f t="shared" ref="G5:G7" si="0">F5*E5</f>
        <v>1110.6</v>
      </c>
      <c r="H5" s="14"/>
      <c r="I5" s="14"/>
    </row>
    <row r="6" s="2" customFormat="1" ht="48" outlineLevel="1" spans="1:9">
      <c r="A6" s="11" t="s">
        <v>28</v>
      </c>
      <c r="B6" s="12" t="s">
        <v>29</v>
      </c>
      <c r="C6" s="12" t="s">
        <v>30</v>
      </c>
      <c r="D6" s="11" t="s">
        <v>26</v>
      </c>
      <c r="E6" s="11" t="s">
        <v>134</v>
      </c>
      <c r="F6" s="13">
        <v>7</v>
      </c>
      <c r="G6" s="13">
        <f t="shared" si="0"/>
        <v>138.6</v>
      </c>
      <c r="H6" s="14"/>
      <c r="I6" s="14"/>
    </row>
    <row r="7" s="2" customFormat="1" ht="72" outlineLevel="1" spans="1:9">
      <c r="A7" s="11" t="s">
        <v>32</v>
      </c>
      <c r="B7" s="12" t="s">
        <v>33</v>
      </c>
      <c r="C7" s="12" t="s">
        <v>34</v>
      </c>
      <c r="D7" s="11" t="s">
        <v>26</v>
      </c>
      <c r="E7" s="11" t="s">
        <v>135</v>
      </c>
      <c r="F7" s="13">
        <v>20</v>
      </c>
      <c r="G7" s="13">
        <f t="shared" si="0"/>
        <v>838</v>
      </c>
      <c r="H7" s="14"/>
      <c r="I7" s="14"/>
    </row>
    <row r="8" s="1" customFormat="1" ht="20" customHeight="1" spans="1:9">
      <c r="A8" s="8" t="s">
        <v>21</v>
      </c>
      <c r="B8" s="8" t="s">
        <v>35</v>
      </c>
      <c r="C8" s="8" t="s">
        <v>16</v>
      </c>
      <c r="D8" s="8" t="s">
        <v>21</v>
      </c>
      <c r="E8" s="8" t="s">
        <v>21</v>
      </c>
      <c r="F8" s="9" t="s">
        <v>16</v>
      </c>
      <c r="G8" s="9">
        <f>SUM(G5:G7)</f>
        <v>2087.2</v>
      </c>
      <c r="H8" s="9"/>
      <c r="I8" s="9">
        <f>SUM(I5:I7)</f>
        <v>0</v>
      </c>
    </row>
    <row r="9" s="1" customFormat="1" ht="20" customHeight="1" spans="1:9">
      <c r="A9" s="8" t="s">
        <v>21</v>
      </c>
      <c r="B9" s="8" t="s">
        <v>36</v>
      </c>
      <c r="C9" s="8" t="s">
        <v>16</v>
      </c>
      <c r="D9" s="8" t="s">
        <v>21</v>
      </c>
      <c r="E9" s="8" t="s">
        <v>21</v>
      </c>
      <c r="F9" s="9" t="s">
        <v>16</v>
      </c>
      <c r="G9" s="9" t="s">
        <v>16</v>
      </c>
      <c r="H9" s="10"/>
      <c r="I9" s="10"/>
    </row>
    <row r="10" s="2" customFormat="1" ht="84" outlineLevel="1" spans="1:9">
      <c r="A10" s="11">
        <v>4</v>
      </c>
      <c r="B10" s="15" t="s">
        <v>37</v>
      </c>
      <c r="C10" s="15" t="s">
        <v>38</v>
      </c>
      <c r="D10" s="16" t="s">
        <v>26</v>
      </c>
      <c r="E10" s="17">
        <v>0.3</v>
      </c>
      <c r="F10" s="13">
        <f>370*1.03+40+30</f>
        <v>451.1</v>
      </c>
      <c r="G10" s="13">
        <f t="shared" ref="G10:G17" si="1">F10*E10</f>
        <v>135.33</v>
      </c>
      <c r="H10" s="14"/>
      <c r="I10" s="14"/>
    </row>
    <row r="11" s="2" customFormat="1" ht="84" outlineLevel="1" spans="1:9">
      <c r="A11" s="11">
        <v>5</v>
      </c>
      <c r="B11" s="15" t="s">
        <v>116</v>
      </c>
      <c r="C11" s="15" t="s">
        <v>136</v>
      </c>
      <c r="D11" s="16" t="s">
        <v>26</v>
      </c>
      <c r="E11" s="17">
        <v>0.1</v>
      </c>
      <c r="F11" s="13">
        <v>514.7</v>
      </c>
      <c r="G11" s="13">
        <f t="shared" si="1"/>
        <v>51.47</v>
      </c>
      <c r="H11" s="14"/>
      <c r="I11" s="14"/>
    </row>
    <row r="12" s="2" customFormat="1" ht="84" outlineLevel="1" spans="1:9">
      <c r="A12" s="11">
        <v>6</v>
      </c>
      <c r="B12" s="15" t="s">
        <v>49</v>
      </c>
      <c r="C12" s="15" t="s">
        <v>50</v>
      </c>
      <c r="D12" s="16" t="s">
        <v>26</v>
      </c>
      <c r="E12" s="16">
        <v>1.1</v>
      </c>
      <c r="F12" s="13">
        <v>600</v>
      </c>
      <c r="G12" s="13">
        <f t="shared" si="1"/>
        <v>660</v>
      </c>
      <c r="H12" s="14"/>
      <c r="I12" s="14"/>
    </row>
    <row r="13" s="2" customFormat="1" ht="84" outlineLevel="1" spans="1:9">
      <c r="A13" s="11">
        <v>7</v>
      </c>
      <c r="B13" s="15" t="s">
        <v>137</v>
      </c>
      <c r="C13" s="15" t="s">
        <v>138</v>
      </c>
      <c r="D13" s="16" t="s">
        <v>26</v>
      </c>
      <c r="E13" s="16">
        <v>36</v>
      </c>
      <c r="F13" s="13">
        <v>600</v>
      </c>
      <c r="G13" s="13">
        <f t="shared" si="1"/>
        <v>21600</v>
      </c>
      <c r="H13" s="14"/>
      <c r="I13" s="14"/>
    </row>
    <row r="14" s="2" customFormat="1" ht="84" outlineLevel="1" spans="1:9">
      <c r="A14" s="11">
        <v>8</v>
      </c>
      <c r="B14" s="12" t="s">
        <v>44</v>
      </c>
      <c r="C14" s="12" t="s">
        <v>45</v>
      </c>
      <c r="D14" s="11" t="s">
        <v>26</v>
      </c>
      <c r="E14" s="11">
        <v>0.1</v>
      </c>
      <c r="F14" s="13">
        <v>600</v>
      </c>
      <c r="G14" s="13">
        <f t="shared" si="1"/>
        <v>60</v>
      </c>
      <c r="H14" s="14"/>
      <c r="I14" s="14"/>
    </row>
    <row r="15" s="2" customFormat="1" ht="72" outlineLevel="1" spans="1:9">
      <c r="A15" s="11">
        <v>9</v>
      </c>
      <c r="B15" s="12" t="s">
        <v>52</v>
      </c>
      <c r="C15" s="12" t="s">
        <v>53</v>
      </c>
      <c r="D15" s="11" t="s">
        <v>54</v>
      </c>
      <c r="E15" s="11">
        <v>1</v>
      </c>
      <c r="F15" s="13">
        <v>6500</v>
      </c>
      <c r="G15" s="13">
        <f t="shared" si="1"/>
        <v>6500</v>
      </c>
      <c r="H15" s="14"/>
      <c r="I15" s="14"/>
    </row>
    <row r="16" s="2" customFormat="1" ht="72" outlineLevel="1" spans="1:9">
      <c r="A16" s="11">
        <v>10</v>
      </c>
      <c r="B16" s="12" t="s">
        <v>55</v>
      </c>
      <c r="C16" s="12" t="s">
        <v>56</v>
      </c>
      <c r="D16" s="11" t="s">
        <v>54</v>
      </c>
      <c r="E16" s="11">
        <v>1.274</v>
      </c>
      <c r="F16" s="13">
        <v>6500</v>
      </c>
      <c r="G16" s="13">
        <f t="shared" si="1"/>
        <v>8281</v>
      </c>
      <c r="H16" s="14"/>
      <c r="I16" s="14"/>
    </row>
    <row r="17" s="1" customFormat="1" spans="1:9">
      <c r="A17" s="8" t="s">
        <v>21</v>
      </c>
      <c r="B17" s="8" t="s">
        <v>35</v>
      </c>
      <c r="C17" s="8" t="s">
        <v>16</v>
      </c>
      <c r="D17" s="8" t="s">
        <v>21</v>
      </c>
      <c r="E17" s="8" t="s">
        <v>21</v>
      </c>
      <c r="F17" s="9" t="s">
        <v>16</v>
      </c>
      <c r="G17" s="9">
        <f>SUM(G10:G16)</f>
        <v>37287.8</v>
      </c>
      <c r="H17" s="9"/>
      <c r="I17" s="9">
        <f>SUM(I10:I16)</f>
        <v>0</v>
      </c>
    </row>
    <row r="18" s="1" customFormat="1" spans="1:9">
      <c r="A18" s="8" t="s">
        <v>21</v>
      </c>
      <c r="B18" s="8" t="s">
        <v>60</v>
      </c>
      <c r="C18" s="8" t="s">
        <v>16</v>
      </c>
      <c r="D18" s="8" t="s">
        <v>21</v>
      </c>
      <c r="E18" s="8" t="s">
        <v>21</v>
      </c>
      <c r="F18" s="9" t="s">
        <v>16</v>
      </c>
      <c r="G18" s="9" t="s">
        <v>16</v>
      </c>
      <c r="H18" s="10"/>
      <c r="I18" s="10"/>
    </row>
    <row r="19" ht="48" outlineLevel="1" spans="1:9">
      <c r="A19" s="11">
        <v>11</v>
      </c>
      <c r="B19" s="12" t="s">
        <v>139</v>
      </c>
      <c r="C19" s="15" t="s">
        <v>140</v>
      </c>
      <c r="D19" s="11" t="s">
        <v>63</v>
      </c>
      <c r="E19" s="11">
        <v>151.9</v>
      </c>
      <c r="F19" s="13">
        <v>550</v>
      </c>
      <c r="G19" s="13">
        <f t="shared" ref="G19:G26" si="2">F19*E19</f>
        <v>83545</v>
      </c>
      <c r="H19" s="18"/>
      <c r="I19" s="18"/>
    </row>
    <row r="20" ht="60" outlineLevel="1" spans="1:9">
      <c r="A20" s="11">
        <v>12</v>
      </c>
      <c r="B20" s="12" t="s">
        <v>141</v>
      </c>
      <c r="C20" s="15" t="s">
        <v>142</v>
      </c>
      <c r="D20" s="11" t="s">
        <v>63</v>
      </c>
      <c r="E20" s="11">
        <v>151.9</v>
      </c>
      <c r="F20" s="13">
        <v>52</v>
      </c>
      <c r="G20" s="13">
        <f t="shared" si="2"/>
        <v>7898.8</v>
      </c>
      <c r="H20" s="18"/>
      <c r="I20" s="18"/>
    </row>
    <row r="21" s="2" customFormat="1" ht="36" outlineLevel="1" spans="1:9">
      <c r="A21" s="11">
        <v>13</v>
      </c>
      <c r="B21" s="12" t="s">
        <v>143</v>
      </c>
      <c r="C21" s="15" t="s">
        <v>68</v>
      </c>
      <c r="D21" s="11" t="s">
        <v>63</v>
      </c>
      <c r="E21" s="11">
        <v>151.9</v>
      </c>
      <c r="F21" s="13">
        <v>40</v>
      </c>
      <c r="G21" s="13">
        <f t="shared" si="2"/>
        <v>6076</v>
      </c>
      <c r="H21" s="14"/>
      <c r="I21" s="14"/>
    </row>
    <row r="22" ht="60" outlineLevel="1" spans="1:9">
      <c r="A22" s="11">
        <v>15</v>
      </c>
      <c r="B22" s="15" t="s">
        <v>71</v>
      </c>
      <c r="C22" s="15" t="s">
        <v>72</v>
      </c>
      <c r="D22" s="11" t="s">
        <v>73</v>
      </c>
      <c r="E22" s="11">
        <v>16</v>
      </c>
      <c r="F22" s="13">
        <v>30</v>
      </c>
      <c r="G22" s="13">
        <f t="shared" si="2"/>
        <v>480</v>
      </c>
      <c r="H22" s="18"/>
      <c r="I22" s="18"/>
    </row>
    <row r="23" ht="48" outlineLevel="1" spans="1:9">
      <c r="A23" s="11">
        <v>16</v>
      </c>
      <c r="B23" s="12" t="s">
        <v>144</v>
      </c>
      <c r="C23" s="15" t="s">
        <v>145</v>
      </c>
      <c r="D23" s="11" t="s">
        <v>73</v>
      </c>
      <c r="E23" s="11">
        <v>7.6</v>
      </c>
      <c r="F23" s="13">
        <v>50</v>
      </c>
      <c r="G23" s="13">
        <f t="shared" si="2"/>
        <v>380</v>
      </c>
      <c r="H23" s="18"/>
      <c r="I23" s="18"/>
    </row>
    <row r="24" ht="48" outlineLevel="1" spans="1:9">
      <c r="A24" s="11">
        <v>17</v>
      </c>
      <c r="B24" s="12" t="s">
        <v>146</v>
      </c>
      <c r="C24" s="15" t="s">
        <v>147</v>
      </c>
      <c r="D24" s="11" t="s">
        <v>59</v>
      </c>
      <c r="E24" s="11">
        <v>6</v>
      </c>
      <c r="F24" s="13">
        <v>150</v>
      </c>
      <c r="G24" s="13">
        <f t="shared" si="2"/>
        <v>900</v>
      </c>
      <c r="H24" s="18"/>
      <c r="I24" s="18"/>
    </row>
    <row r="25" ht="24" outlineLevel="1" spans="1:9">
      <c r="A25" s="11">
        <v>18</v>
      </c>
      <c r="B25" s="12" t="s">
        <v>148</v>
      </c>
      <c r="C25" s="12" t="s">
        <v>149</v>
      </c>
      <c r="D25" s="11" t="s">
        <v>63</v>
      </c>
      <c r="E25" s="11">
        <v>15.4</v>
      </c>
      <c r="F25" s="13">
        <v>58.93</v>
      </c>
      <c r="G25" s="13">
        <f t="shared" si="2"/>
        <v>907.522</v>
      </c>
      <c r="H25" s="18"/>
      <c r="I25" s="18"/>
    </row>
    <row r="26" ht="84" outlineLevel="1" spans="1:9">
      <c r="A26" s="11">
        <v>19</v>
      </c>
      <c r="B26" s="12" t="s">
        <v>150</v>
      </c>
      <c r="C26" s="15" t="s">
        <v>151</v>
      </c>
      <c r="D26" s="16" t="s">
        <v>26</v>
      </c>
      <c r="E26" s="11">
        <v>0.8</v>
      </c>
      <c r="F26" s="13">
        <v>600</v>
      </c>
      <c r="G26" s="13">
        <f t="shared" si="2"/>
        <v>480</v>
      </c>
      <c r="H26" s="18"/>
      <c r="I26" s="18"/>
    </row>
    <row r="27" s="1" customFormat="1" ht="20" customHeight="1" spans="1:9">
      <c r="A27" s="8" t="s">
        <v>21</v>
      </c>
      <c r="B27" s="8" t="s">
        <v>35</v>
      </c>
      <c r="C27" s="8" t="s">
        <v>16</v>
      </c>
      <c r="D27" s="8" t="s">
        <v>21</v>
      </c>
      <c r="E27" s="8" t="s">
        <v>21</v>
      </c>
      <c r="F27" s="9" t="s">
        <v>16</v>
      </c>
      <c r="G27" s="9">
        <f>SUM(G19:G26)</f>
        <v>100667.322</v>
      </c>
      <c r="H27" s="9"/>
      <c r="I27" s="9">
        <f>SUM(I19:I26)</f>
        <v>0</v>
      </c>
    </row>
    <row r="28" s="1" customFormat="1" ht="20" customHeight="1" spans="1:9">
      <c r="A28" s="8" t="s">
        <v>21</v>
      </c>
      <c r="B28" s="8" t="s">
        <v>87</v>
      </c>
      <c r="C28" s="8" t="s">
        <v>16</v>
      </c>
      <c r="D28" s="8" t="s">
        <v>21</v>
      </c>
      <c r="E28" s="8" t="s">
        <v>21</v>
      </c>
      <c r="F28" s="9" t="s">
        <v>16</v>
      </c>
      <c r="G28" s="9" t="s">
        <v>16</v>
      </c>
      <c r="H28" s="10"/>
      <c r="I28" s="10"/>
    </row>
    <row r="29" s="2" customFormat="1" ht="228" outlineLevel="1" spans="1:9">
      <c r="A29" s="11" t="s">
        <v>74</v>
      </c>
      <c r="B29" s="12" t="s">
        <v>88</v>
      </c>
      <c r="C29" s="12" t="s">
        <v>152</v>
      </c>
      <c r="D29" s="11" t="s">
        <v>54</v>
      </c>
      <c r="E29" s="11">
        <v>67.24</v>
      </c>
      <c r="F29" s="13">
        <v>10300</v>
      </c>
      <c r="G29" s="13">
        <f>F29*E29</f>
        <v>692572</v>
      </c>
      <c r="H29" s="14"/>
      <c r="I29" s="14"/>
    </row>
    <row r="30" s="2" customFormat="1" ht="180" outlineLevel="1" spans="1:9">
      <c r="A30" s="11">
        <v>25</v>
      </c>
      <c r="B30" s="12" t="s">
        <v>123</v>
      </c>
      <c r="C30" s="12" t="s">
        <v>124</v>
      </c>
      <c r="D30" s="11" t="s">
        <v>54</v>
      </c>
      <c r="E30" s="11">
        <v>2.331</v>
      </c>
      <c r="F30" s="13">
        <v>10300</v>
      </c>
      <c r="G30" s="13">
        <f>F30*E30</f>
        <v>24009.3</v>
      </c>
      <c r="H30" s="14"/>
      <c r="I30" s="14"/>
    </row>
    <row r="31" s="2" customFormat="1" ht="168" outlineLevel="1" spans="1:9">
      <c r="A31" s="11" t="s">
        <v>125</v>
      </c>
      <c r="B31" s="12" t="s">
        <v>94</v>
      </c>
      <c r="C31" s="12" t="s">
        <v>153</v>
      </c>
      <c r="D31" s="11" t="s">
        <v>54</v>
      </c>
      <c r="E31" s="11">
        <v>1.044</v>
      </c>
      <c r="F31" s="13">
        <v>10000</v>
      </c>
      <c r="G31" s="13">
        <f>F31*E31</f>
        <v>10440</v>
      </c>
      <c r="H31" s="14"/>
      <c r="I31" s="14"/>
    </row>
    <row r="32" s="1" customFormat="1" ht="20" customHeight="1" spans="1:9">
      <c r="A32" s="8" t="s">
        <v>21</v>
      </c>
      <c r="B32" s="8" t="s">
        <v>35</v>
      </c>
      <c r="C32" s="8" t="s">
        <v>16</v>
      </c>
      <c r="D32" s="8" t="s">
        <v>21</v>
      </c>
      <c r="E32" s="8" t="s">
        <v>21</v>
      </c>
      <c r="F32" s="9" t="s">
        <v>16</v>
      </c>
      <c r="G32" s="9">
        <f>SUM(G29:G31)</f>
        <v>727021.3</v>
      </c>
      <c r="H32" s="9"/>
      <c r="I32" s="9">
        <f>SUM(I29:I31)</f>
        <v>0</v>
      </c>
    </row>
    <row r="33" s="1" customFormat="1" ht="20" customHeight="1" spans="1:9">
      <c r="A33" s="8" t="s">
        <v>21</v>
      </c>
      <c r="B33" s="8" t="s">
        <v>96</v>
      </c>
      <c r="C33" s="8" t="s">
        <v>16</v>
      </c>
      <c r="D33" s="8" t="s">
        <v>21</v>
      </c>
      <c r="E33" s="8" t="s">
        <v>21</v>
      </c>
      <c r="F33" s="9" t="s">
        <v>16</v>
      </c>
      <c r="G33" s="9" t="s">
        <v>16</v>
      </c>
      <c r="H33" s="10"/>
      <c r="I33" s="10"/>
    </row>
    <row r="34" ht="48" outlineLevel="1" spans="1:9">
      <c r="A34" s="11" t="s">
        <v>126</v>
      </c>
      <c r="B34" s="12" t="s">
        <v>127</v>
      </c>
      <c r="C34" s="12" t="s">
        <v>154</v>
      </c>
      <c r="D34" s="11" t="s">
        <v>99</v>
      </c>
      <c r="E34" s="11">
        <v>1</v>
      </c>
      <c r="F34" s="13">
        <v>10000</v>
      </c>
      <c r="G34" s="13">
        <f>F34*E34</f>
        <v>10000</v>
      </c>
      <c r="H34" s="18"/>
      <c r="I34" s="18"/>
    </row>
    <row r="35" ht="72" outlineLevel="1" spans="1:9">
      <c r="A35" s="11">
        <v>23</v>
      </c>
      <c r="B35" s="12" t="s">
        <v>101</v>
      </c>
      <c r="C35" s="12" t="s">
        <v>102</v>
      </c>
      <c r="D35" s="11" t="s">
        <v>63</v>
      </c>
      <c r="E35" s="11">
        <v>1.5</v>
      </c>
      <c r="F35" s="13">
        <v>35</v>
      </c>
      <c r="G35" s="13">
        <f>F35*E35</f>
        <v>52.5</v>
      </c>
      <c r="H35" s="18"/>
      <c r="I35" s="18"/>
    </row>
    <row r="36" ht="72" outlineLevel="1" spans="1:9">
      <c r="A36" s="11" t="s">
        <v>155</v>
      </c>
      <c r="B36" s="12" t="s">
        <v>106</v>
      </c>
      <c r="C36" s="12" t="s">
        <v>102</v>
      </c>
      <c r="D36" s="11" t="s">
        <v>63</v>
      </c>
      <c r="E36" s="13">
        <f>3.14*0.3*0.3*6.5</f>
        <v>1.8369</v>
      </c>
      <c r="F36" s="13">
        <v>70</v>
      </c>
      <c r="G36" s="13">
        <f>F36*E36</f>
        <v>128.583</v>
      </c>
      <c r="H36" s="18"/>
      <c r="I36" s="18"/>
    </row>
    <row r="37" ht="72" outlineLevel="1" spans="1:9">
      <c r="A37" s="11">
        <v>24</v>
      </c>
      <c r="B37" s="12" t="s">
        <v>108</v>
      </c>
      <c r="C37" s="12" t="s">
        <v>102</v>
      </c>
      <c r="D37" s="11" t="s">
        <v>63</v>
      </c>
      <c r="E37" s="11">
        <f>(2.5+1.2)*2*1.9</f>
        <v>14.06</v>
      </c>
      <c r="F37" s="13">
        <v>70</v>
      </c>
      <c r="G37" s="13">
        <f>F37*E37</f>
        <v>984.2</v>
      </c>
      <c r="H37" s="18"/>
      <c r="I37" s="18"/>
    </row>
    <row r="38" s="1" customFormat="1" ht="20" customHeight="1" spans="1:9">
      <c r="A38" s="8" t="s">
        <v>21</v>
      </c>
      <c r="B38" s="8" t="s">
        <v>35</v>
      </c>
      <c r="C38" s="8" t="s">
        <v>16</v>
      </c>
      <c r="D38" s="8" t="s">
        <v>21</v>
      </c>
      <c r="E38" s="8" t="s">
        <v>21</v>
      </c>
      <c r="F38" s="9" t="s">
        <v>16</v>
      </c>
      <c r="G38" s="9">
        <f>SUM(G34:G37)</f>
        <v>11165.283</v>
      </c>
      <c r="H38" s="9"/>
      <c r="I38" s="9">
        <f>SUM(I34:I37)</f>
        <v>0</v>
      </c>
    </row>
    <row r="39" s="1" customFormat="1" ht="20" customHeight="1" spans="1:9">
      <c r="A39" s="8" t="s">
        <v>21</v>
      </c>
      <c r="B39" s="8" t="s">
        <v>110</v>
      </c>
      <c r="C39" s="8" t="s">
        <v>16</v>
      </c>
      <c r="D39" s="8" t="s">
        <v>21</v>
      </c>
      <c r="E39" s="8" t="s">
        <v>21</v>
      </c>
      <c r="F39" s="9" t="s">
        <v>16</v>
      </c>
      <c r="G39" s="9" t="s">
        <v>16</v>
      </c>
      <c r="H39" s="10"/>
      <c r="I39" s="10"/>
    </row>
    <row r="40" ht="48" outlineLevel="1" spans="1:9">
      <c r="A40" s="11">
        <v>25</v>
      </c>
      <c r="B40" s="12" t="s">
        <v>111</v>
      </c>
      <c r="C40" s="12" t="s">
        <v>112</v>
      </c>
      <c r="D40" s="11" t="s">
        <v>99</v>
      </c>
      <c r="E40" s="11" t="s">
        <v>23</v>
      </c>
      <c r="F40" s="13">
        <v>5000</v>
      </c>
      <c r="G40" s="13">
        <f>F40*E40</f>
        <v>5000</v>
      </c>
      <c r="H40" s="18"/>
      <c r="I40" s="18"/>
    </row>
    <row r="41" s="1" customFormat="1" ht="22" customHeight="1" spans="1:9">
      <c r="A41" s="8" t="s">
        <v>21</v>
      </c>
      <c r="B41" s="8" t="s">
        <v>35</v>
      </c>
      <c r="C41" s="8" t="s">
        <v>16</v>
      </c>
      <c r="D41" s="8" t="s">
        <v>21</v>
      </c>
      <c r="E41" s="8" t="s">
        <v>21</v>
      </c>
      <c r="F41" s="9" t="s">
        <v>16</v>
      </c>
      <c r="G41" s="9">
        <f>G40</f>
        <v>5000</v>
      </c>
      <c r="H41" s="9"/>
      <c r="I41" s="9">
        <f>I40</f>
        <v>0</v>
      </c>
    </row>
    <row r="42" ht="20" customHeight="1" spans="1:9">
      <c r="A42" s="11"/>
      <c r="B42" s="8" t="s">
        <v>113</v>
      </c>
      <c r="C42" s="8"/>
      <c r="D42" s="11" t="s">
        <v>16</v>
      </c>
      <c r="E42" s="11" t="s">
        <v>16</v>
      </c>
      <c r="F42" s="13" t="s">
        <v>16</v>
      </c>
      <c r="G42" s="19">
        <f>G8+G17+G27+G32+G38+G41</f>
        <v>883228.905</v>
      </c>
      <c r="H42" s="19"/>
      <c r="I42" s="19">
        <f>I8+I17+I27+I32+I38+I41</f>
        <v>0</v>
      </c>
    </row>
  </sheetData>
  <mergeCells count="21">
    <mergeCell ref="A1:I1"/>
    <mergeCell ref="F2:G2"/>
    <mergeCell ref="H2:I2"/>
    <mergeCell ref="B4:C4"/>
    <mergeCell ref="B8:C8"/>
    <mergeCell ref="B9:C9"/>
    <mergeCell ref="B17:C17"/>
    <mergeCell ref="B18:C18"/>
    <mergeCell ref="B27:C27"/>
    <mergeCell ref="B28:C28"/>
    <mergeCell ref="B32:C32"/>
    <mergeCell ref="B33:C33"/>
    <mergeCell ref="B38:C38"/>
    <mergeCell ref="B39:C39"/>
    <mergeCell ref="B41:C41"/>
    <mergeCell ref="B42:C42"/>
    <mergeCell ref="A2:A3"/>
    <mergeCell ref="B2:B3"/>
    <mergeCell ref="C2:C3"/>
    <mergeCell ref="D2:D3"/>
    <mergeCell ref="E2:E3"/>
  </mergeCells>
  <pageMargins left="0.511805555555556" right="0.432638888888889" top="0.275" bottom="0.196527777777778" header="0" footer="0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过街大桥</vt:lpstr>
      <vt:lpstr>水幕桥</vt:lpstr>
      <vt:lpstr>退台栈桥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2023-09-14T11:12:00Z</dcterms:created>
  <dcterms:modified xsi:type="dcterms:W3CDTF">2023-09-25T09:52:39Z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F37A9C578AF948D4AFF1D607C2C22A09_13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