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给、排水" sheetId="1" r:id="rId1"/>
  </sheets>
  <definedNames>
    <definedName name="_xlnm.Print_Titles" localSheetId="0">给、排水!$2:$4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<sst xmlns="http://schemas.openxmlformats.org/spreadsheetml/2006/main" count="299" uniqueCount="191">
  <si>
    <t>2023年“P”项目装饰装修工程清单报价表</t>
  </si>
  <si>
    <t/>
  </si>
  <si>
    <t>序号</t>
  </si>
  <si>
    <t>项目名称</t>
  </si>
  <si>
    <t>项目特征描述</t>
  </si>
  <si>
    <t>计量
单位</t>
  </si>
  <si>
    <t>工程量</t>
  </si>
  <si>
    <t>金额（元）</t>
  </si>
  <si>
    <t>全费用单价限价</t>
  </si>
  <si>
    <t>合价</t>
  </si>
  <si>
    <t>班组所报单价</t>
  </si>
  <si>
    <t>备注</t>
  </si>
  <si>
    <t>装修工程</t>
  </si>
  <si>
    <t>不上人屋面保温层（1#、3#管理房）</t>
  </si>
  <si>
    <t>1.浅色涂料保护层（丙烯酸系反射涂料）
2.10mm厚低强度等级砂浆隔离层
3.4.0mm厚SBS改性沥青防水卷材第二道
4.4.0mm厚SBS改性沥青防水卷材（遇墙上返250mm）第一道
5.20mm厚1:3水泥砂浆保护层
6.挤塑聚苯乙烯泡沫塑料(厚度、做法详节能专篇)(B1级)
7.最薄30mm厚页岩陶粒混凝土（ρ=1300）2%找坡层
8.20mm厚1:3水泥砂浆找平层
9.2mm厚水泥基渗透结晶防水涂料
10.防水附加层、加强层、洞口填塞、搭接层、防水层收头投标人自行考虑综合进入报价，不再另计，做法详施工图。
11.本项目所有砂浆均为成品砂浆，干拌砂浆或成品砂浆投标人自行考虑。</t>
  </si>
  <si>
    <t>m2</t>
  </si>
  <si>
    <t>种植屋面（5#展馆）</t>
  </si>
  <si>
    <t>1.聚酯无纺土工布250g/m²过滤层
2.20mm厚网状塑料排（蓄）水板
3.聚酯无纺土工布400g/m²保护层
4.4.0mm厚SBS改性沥青（耐根穿刺型）防水卷材
5.4.0mm厚SBS改性沥青防水卷材,遇墙上返250mm
6.20mm厚1:3水泥砂浆找平层
7.最薄30mm厚页岩陶粒混凝土（ρ=1100）2%找坡层
8.挤塑聚苯乙烯泡沫塑料(厚度、做法详节能专篇)(B1级)
9.20mm厚1:3水泥砂浆找平层
10.2mm厚水泥基渗透结晶防水涂料
11.防水附加层、加强层、洞口填塞、搭接层、防水层收头投标人自行考虑综合进入报价，不再另计，做法详施工图。
12.本项目所有砂浆均为成品砂浆，干拌砂浆或成品砂浆投标人自行考虑。</t>
  </si>
  <si>
    <t>屋面种植土回填</t>
  </si>
  <si>
    <t>1.5#展馆屋面种植土回填
2.厚度：300mm厚
3.回填高度、方式：综合考虑，所需要的机械及措施费已含在综合单价内不在单独计取。
4.具体做法:详设计图并满足相关验收规范要求</t>
  </si>
  <si>
    <t>m3</t>
  </si>
  <si>
    <t>不上人屋面保温层（异形廊架）</t>
  </si>
  <si>
    <t>1.浅色涂料保护层（丙烯酸系反射涂料）
2.10mm厚低强度等级砂浆隔离层
3.4.0mm厚SBS改性沥青防水卷材
4.4.0mm厚SBS改性沥青防水卷材（遇墙上返250mm）
5.20mm厚1:3水泥砂浆找平层
6.最薄30mm厚页岩陶粒混凝土（ρ=1300）2%找坡层
7.2mm厚水泥基渗透结晶防水涂料
8.防水附加层、加强层、洞口填塞、搭接层、防水层收头投标人自行考虑综合进入报价，不再另计，做法详施工图。
9.本项目所有砂浆均为成品砂浆，干拌砂浆或成品砂浆投标人自行考虑。</t>
  </si>
  <si>
    <t>外墙涂料（1#、3#、5#展馆）</t>
  </si>
  <si>
    <t>1.墙体（基层清理干净，1：3水泥砂浆填填补平整，洒水润湿）
2.10mm界面砂浆
3.15mm厚聚合物水泥砂浆防水层一道，1.2mm厚JS水泥基防水涂料一道
4.水泥发泡板Ⅰ型(厚度、做法详节能专篇)(A级)
5.5mm厚专用聚合物砂浆分两次抹，中间压入一层耐碱玻纤网格布
6.4mm厚抗裂砂浆增强保护层分两遍完成，第一遍抹好后，压入耐碱玻纤网格布，再抹第二遍。
7.刮2mm厚抗裂柔性耐水腻子
8.涂刷2mm厚封闭底漆
9.喷涂2mm厚真石漆
10.涂刷2mm厚罩光清漆
11.涂料外墙实施前应做小样，测试墙体和屋面保温复合后的燃烧性满足要求，并送消防备案。具体做法:详设计图并满足相关验收规范要求。
12.本项目所有砂浆均为成品砂浆，干拌砂浆或成品砂浆投标人自行考虑。</t>
  </si>
  <si>
    <t>外墙涂料（异形廊架）</t>
  </si>
  <si>
    <t>1.墙体（基层清理干净，1：3水泥砂浆填填补平整，洒水润湿）
2.刷界面处理剂
3.8mm厚1:3水泥砂浆打底
4.8mm厚水泥砂浆找平，清扫、填补裂缝麻坑。
5.刷建筑胶一道
6.刮2mm厚抗裂柔性耐水腻子
7.涂刷2mm厚封闭底漆
8.喷涂2mm厚真石漆
9.涂刷2mm厚罩光清漆
10.涂料外墙实施前应做小样，测试墙体和屋面保温复合后的燃烧性满足要求，并送消防备案。具体做法:详设计图并满足相关验收规范要求。
11.本项目所有砂浆均为成品砂浆，干拌砂浆或成品砂浆投标人自行考虑。</t>
  </si>
  <si>
    <t>外墙砖</t>
  </si>
  <si>
    <t>1.墙体（基层清理干净，1：3水泥砂浆填填补平整，洒水润湿）
2.10mm界面砂浆
3.15mm厚聚合物水泥砂浆防水层一道，1.2mm厚JS水泥基防水涂料一道
4.水泥发泡板Ⅰ型(厚度、做法详节能专篇)(A级)
5.3mm厚外加剂专业砂浆底面刮糙，或专业界面剂甩毛
6.9mm厚1:3水泥砂浆中层刮平扫毛或划出纹道
7.刷素水泥砂浆一道
8.6mm厚1:2.5水泥砂浆（掺建筑胶）
9.贴8～10厚外墙面砖（青砖色号：1706 N5.75），在砖粘贴面上随贴随涂刷一遍混凝土界面剂，增强粘接力
10.1:1水泥砂浆勾缝
11.具体做法:详设计图并满足相关验收规范要求。
12.本项目所有砂浆均为成品砂浆，干拌砂浆或成品砂浆投标人自行考虑。</t>
  </si>
  <si>
    <t>3mm铝单板外墙、氟碳漆饰面</t>
  </si>
  <si>
    <t>1.颜色：白色氟碳漆饰面，色号13217.5GY9/1
2.厚度：3mm
3.配套龙骨：详幕墙专项设计图
4.辅材：已综合考虑不再单独计算费用
4.固定方式综合考虑
6.包含但不限于辅材、预埋铁件等均已综合考虑、不再另行计算
7.二次转运及多次转运、上下车等由投标人自行考虑
8.具体做法:详设计需满足设计图并满足相关验收规范要求</t>
  </si>
  <si>
    <t>浅灰色铝合金格栅</t>
  </si>
  <si>
    <t>1.颜色：浅灰色铝合金格栅，色号1706 N5.75
2.厚度：铝合金矩管40*40*2 矩管中心间距120均布（弧形综合考虑）
3.辅材：已综合考虑不再单独计算费用
4.固定方式综合考虑
5.包含但不限于辅材、预埋铁件等均已综合考虑、不再另行计算
6.二次转运及多次转运、上下车等由投标人自行考虑
7.具体做法:详设计需满足设计图并满足相关验收规范要求</t>
  </si>
  <si>
    <t>玻璃幕墙</t>
  </si>
  <si>
    <t>1.骨架材料种类、规格、中距：铝合金，详幕墙专项设计图
2.洞口尺寸:详设计图纸
3.玻璃品种、厚度：8low-e+12A+8双钢化中空low-e玻璃（弧形综合考虑）
4.玻璃百叶：综合考虑、增加的工料、多点锁、风撑及相关五金配件等已综合考虑
5.面层固定方式：详见设计图纸并满足规范要求
6.嵌缝、塞口材料种类：详见设计图
7.开窗：幕墙上开窗增加工料、多点锁、风撑及相关五金配件等已综合考虑
8.包含但不限于辅材、铝单板明框盖板及压板、预埋铁件等均已综合考虑、不再另行计算
9.二次转运及多次转运、上下车等由投标人自行考虑
10.幕墙避雷系统详设计图
11.具体做法:详设计图并满足相关验收规范要求</t>
  </si>
  <si>
    <t>铝合金地弹门</t>
  </si>
  <si>
    <t>1.地弹门：详幕墙专项设计，地弹簧：包含地弹簧、地弹簧做法现场与招标人和设计共同确定
2.门套尺寸及做法:详设计图纸
3.玻璃品种、厚度：8low-e+12A+8双钢化中空low-e玻璃
4.固定方式：详见设计图纸并满足规范要求
5.嵌缝、塞口材料种类：详见设计图
6.拉手：不锈钢拉手、符合设计及规范要求
7.龙骨：详设计图纸
7.包含但不限于辅材、预埋铁件等均已综合考虑、不再另行计算
8.二次转运及多次转运、上下车等由投标人自行考虑
9.避雷系统详设计图
10.具体做法:详设计图并满足相关验收规范要求</t>
  </si>
  <si>
    <t>无机涂料（内墙面、柱面、梁面）</t>
  </si>
  <si>
    <t>1.墙体基层处理
2.7mm厚1：3水泥砂浆打底扫毛
3.6mm厚1：3水泥砂浆垫层找平
4.5mm厚1:2.5水泥砂浆罩面磨光
5.分遍满刮腻子2～3mm厚，找平，磨光
6.喷（刷）无机涂料(一层底漆，两层面漆，抗菌耐水易洁型)；颜色按装修做法表
7.具体做法:详设计图并满足相关验收规范要求
8.本项目所有砂浆均为成品砂浆，干拌砂浆或成品砂浆投标人自行考虑。</t>
  </si>
  <si>
    <t>瓷砖墙面（内墙）</t>
  </si>
  <si>
    <t>1.墙体基层处理
2.10mm厚1：3水泥砂浆打底扫毛，分两次抹
3.8mm厚1:2水泥砂浆连接层（加建筑胶适量）
4.6～8mm厚300*600瓷砖，瓷砖贴至吊顶处
5.瓷砖勾缝剂擦缝
6.具体做法:详设计图并满足相关验收规范要求
7.本项目所有砂浆均为成品砂浆，干拌砂浆或成品砂浆投标人自行考虑。</t>
  </si>
  <si>
    <t>1.5厚聚合物水泥JS(Ⅱ)防水涂料防水层</t>
  </si>
  <si>
    <t>1.防水膜品种 ：JS-II复合防水涂料（包工包料）
2.位置：男厕、女厕、无障碍卫生间、清洁间、盥洗室，所有区域翻墙高度均为1.8m
3.涂膜厚度、遍数：1.5mm ,2遍
4.增强材料种类：符合设计要求
5.防水附加层、加强层、洞口填塞、搭接层、防水层收头投标人自行考虑综合进入报价，不再另计</t>
  </si>
  <si>
    <t>防滑地砖铺贴（小卖部、茶室、展厅、异形廊架等）</t>
  </si>
  <si>
    <t>1.6～8mm厚600*600防滑玻化砖地砖，配水泥浆擦缝
2.20mm厚1:2干硬水泥砂浆粘合层，上洒1～2厚干水泥并洒清水适量
3.20mm厚1:3水泥砂浆掺5％防水剂防潮层找平层
4.水泥浆水灰比0.4～0.5结合层一道
5.具体做法:详设计图并满足相关验收规范要求
6.本项目所有砂浆均为成品砂浆，干拌砂浆或成品砂浆投标人自行考虑。</t>
  </si>
  <si>
    <t>防滑地砖铺贴（卫生间、盥洗室）</t>
  </si>
  <si>
    <t>1.6～8mm厚300*300防滑玻化砖地砖，配水泥浆擦缝
2.20mm厚1:2干硬水泥砂浆粘合层，上洒1～2厚干水泥并洒清水适量
3.20mm厚1:3水泥砂浆找平层
4.水泥浆水灰比0.4～0.5结合层一道
5.泡沫混凝土回填层
6.具体做法:详设计图并满足相关验收规范要求
7.本项目所有砂浆均为成品砂浆，干拌砂浆或成品砂浆投标人自行考虑。</t>
  </si>
  <si>
    <t>室外花岗石地面</t>
  </si>
  <si>
    <t>1.花岗石面层（石材甲供），配水泥浆擦缝
2.20mm厚1:2干硬水泥砂浆粘合层，上洒1～2厚干水泥并洒清水适量
3.1:3水泥砂浆掺5％防水剂防潮层找平层，最薄处20mm厚（兼找坡层）
4.水泥浆水灰比0.4～0.5结合层一道
5.具体做法:详设计图并满足相关验收规范要求
6.本项目所有砂浆均为成品砂浆，干拌砂浆或成品砂浆投标人自行考虑。</t>
  </si>
  <si>
    <t>室外平台花岗石面层</t>
  </si>
  <si>
    <t>花岗石台阶</t>
  </si>
  <si>
    <t>花岗石无障碍坡道</t>
  </si>
  <si>
    <t>防静电架空活动室楼地面</t>
  </si>
  <si>
    <t>1.150至250架空600*600*40成品防静电活动地板(金属面层)，厚度40mm，防静电值2.5x10^4~1.0x10^9Q之间
2.20mm厚1:3水泥砂浆找平层
3.水泥浆水灰0.4~0.5结合层一道
4.20mm厚1:3水泥砂浆掺5％防水剂防潮层找平层
5.具体做法:详设计图并满足相关验收规范要求
6.本项目所有砂浆均为成品砂浆，干拌砂浆或成品砂浆投标人自行考虑。</t>
  </si>
  <si>
    <t>混凝土基层、垫层</t>
  </si>
  <si>
    <t>1.部位：混凝土基层、垫层（混凝土甲供）
2.混凝土强度等级：商品砼，混凝土泵送方式投标人自行考虑，包含在综合单价内，不再另计；模板费用综合在投标报价内，不再单独另行计算；
3.其余做法要求：满足设计及现行施工技术、质量验收规范要求</t>
  </si>
  <si>
    <t>无机涂料天棚</t>
  </si>
  <si>
    <t>1.钢筋混凝土楼面板、基层清理、捡平
2.刷水泥浆一道（加建筑胶适量）
3.3～5mm厚防水聚合物水泥抹灰砂浆分层抹平
4.喷（刷）无机涂料(一层底漆，两层面漆，抗菌耐水易洁型)
5.具体做法:详设计图并满足相关验收规范要求
6.本项目所有砂浆均为成品砂浆，干拌砂浆或成品砂浆投标人自行考虑。</t>
  </si>
  <si>
    <t>铝合金方板顶棚</t>
  </si>
  <si>
    <t>1.钢筋混凝土板内预留φ6吊环，双向吊点，中距900-1200
2.3～5mm厚防水聚合物水泥抹灰砂浆分层抹平
3.φ6钢筋吊杆或M6全牙吊杆与结构中的预埋件焊接或后置紧固件连接，双向中距≤1200mm
4.U型轻钢承载龙骨C38X12X1.0mm，中距≤1200，用吊件与钢筋吊杆联结后找平
5.T型轻钢主龙骨24X32X0.27X0.27mm，间距等于板材宽度，用挂件与承载龙骨固定
6.T型轻钢次龙骨24X28X0.27X0.27mm，间距等于板材宽度，与主龙骨插接
7.300X300X0.8铝合金方板
8.具体做法:详设计图并满足相关验收规范要求</t>
  </si>
  <si>
    <t>塑钢蹲位卫生间隔断</t>
  </si>
  <si>
    <t>参见西南18J517第45页1b节点</t>
  </si>
  <si>
    <t>套</t>
  </si>
  <si>
    <t>灰色塑钢小便池隔板隔断</t>
  </si>
  <si>
    <t>参见西南18J517第45页1b节点,隔板宽改为350</t>
  </si>
  <si>
    <t>地砖踢脚线</t>
  </si>
  <si>
    <t>1.结合层厚度、砂浆配合比 :4厚纯水泥浆粘结层(水泥浆内掺20%白乳胶)，找平层综合考虑
2.面层材料品种、规格、颜色 ： 6厚地砖踢脚线（包工包料）（满足东鹏、冠珠、新中源的品牌品质要求）
3.嵌缝材料种类 :白水泥擦缝
4.做法：满足设计及现行施工技术、质量验收规范要求
5.本项目所有砂浆均为成品砂浆，干拌砂浆或成品砂浆投标人自行考虑。</t>
  </si>
  <si>
    <t>门带门套</t>
  </si>
  <si>
    <t>1.门类型:夹板木门、满足美心、群升、王力品牌品质要求
2.开启方式:综合
3.颜色：综合
4.所有外门窗均采用带有RISN节能标示的门窗。
4.其他:五金配件、紧固件、密封材料、发泡剂、埋件、连接件、油漆等包括在综合单价中，门窗安装应满足其强度、热工、声学及安全性等技术要求
5.其他:符合设计规范及施工验收规范要求</t>
  </si>
  <si>
    <t>无障碍坡道栏杆</t>
  </si>
  <si>
    <t>1.不锈钢材质：201拉丝不锈钢
2. 所有外露的上下金属管均应先作除锈处理,再刷防锈漆二道，并按各专业规定的颜色罩调和漆二道。其它外露铁件均先作除锈处理，再刷防锈漆二道，调和漆两道；
3.国标12J926 2/22，1/46  做法05</t>
  </si>
  <si>
    <t>m</t>
  </si>
  <si>
    <t>无障碍座便器安全抓杆</t>
  </si>
  <si>
    <t xml:space="preserve">参见12J926-J10/3
</t>
  </si>
  <si>
    <t xml:space="preserve">无障碍座便器靠墙安全抓杆
</t>
  </si>
  <si>
    <t>参见12J926-J10/3</t>
  </si>
  <si>
    <t>安装工程</t>
  </si>
  <si>
    <t>AL-Z(建筑配电总箱）</t>
  </si>
  <si>
    <t>1.名称：AL-Z(建筑配电总箱）
2.型号、规格 ：详设计，含箱内电气元件
3.安装方式：详设计</t>
  </si>
  <si>
    <t>台</t>
  </si>
  <si>
    <t>AL-1（照明配电箱）</t>
  </si>
  <si>
    <t>1.名称：AL-1（照明配电箱）
2.型号、规格 ：详设计，含箱内电气元件
3.安装方式：详设计</t>
  </si>
  <si>
    <t>AL-wjs(卫生间照明配电箱）</t>
  </si>
  <si>
    <t>1.名称：AL-wjs(卫生间照明配电箱）
2.型号规格：详设计，含箱内电气元件
3.安装方式：详设计</t>
  </si>
  <si>
    <t>应急照明箱（LAE箱）</t>
  </si>
  <si>
    <t>1.名称：应急照明箱（LAE箱） 
2.型号规格：详设计，含箱内电气元件
3.安装方式：详设计</t>
  </si>
  <si>
    <t>线管 PVC50</t>
  </si>
  <si>
    <t xml:space="preserve">1.名称：电气配管 
2.材质：PVC 
3.规格：DN50
4.配置形式：综合考虑 </t>
  </si>
  <si>
    <t>配管 PVC25</t>
  </si>
  <si>
    <t xml:space="preserve">1.名称：电气配管 
2.材质：PVC 
3.规格：DN25
4.配置形式：综合考虑 </t>
  </si>
  <si>
    <t>配管 PVC20</t>
  </si>
  <si>
    <t xml:space="preserve">1.名称：电气配管 
2.材质：PVC 
3.规格：DN20
4.配置形式：综合考虑 </t>
  </si>
  <si>
    <t>电线配管开线槽（宽度综合）</t>
  </si>
  <si>
    <t>1.名称 ：电线配管开线槽
2.材质 ：综合考虑
3.规格 ：综合考虑</t>
  </si>
  <si>
    <t>配线（WDZ-YJV5*16）</t>
  </si>
  <si>
    <t xml:space="preserve">1.名称：电气配线 
2.配线形式：综合考虑
3.型号：WDZ-YJV
4.规格：5*16mm2  
5.材质：铜芯 
6.配线部位：综合考虑
7.配线线制：综合
</t>
  </si>
  <si>
    <t>配线（WDZ-YJV3*6）</t>
  </si>
  <si>
    <t xml:space="preserve">1.名称：电气配线 
2.配线形式：综合考虑
3.型号：WDZ-YJV
4.规格：3*6mm2  
5.材质：铜芯 
6.配线部位：综合考虑
7.配线线制：综合
</t>
  </si>
  <si>
    <t>配线(BBTRZ-3*4)</t>
  </si>
  <si>
    <t xml:space="preserve">1.名称：电气配线 
2.配线形式：综合考虑
3.型号：BBTRZ
4.规格：3*4mm2  
5.材质：铜芯 
6.配线部位：综合考虑
7.配线线制：综合
</t>
  </si>
  <si>
    <t>配线（照明WZD-BYJ3*2.5)</t>
  </si>
  <si>
    <t xml:space="preserve">1.名称：电气配线 
2.配线形式：综合考虑
3.型号：WZD-BYJ
4.规格：3*2.5mm2  
5.材质：铜芯 
6.配线部位：综合考虑
7.配线线制：综合
</t>
  </si>
  <si>
    <t>配线（插座WZD-BYJ3*4)</t>
  </si>
  <si>
    <t xml:space="preserve">1.名称：电气配线 
2.配线形式：综合考虑
3.型号：WZD-BYJ
4.规格：3*4mm2  
5.材质：铜芯 
6.配线部位：综合考虑
7.配线线制：综合
</t>
  </si>
  <si>
    <t>配线（NH-RV5 2*2.5)</t>
  </si>
  <si>
    <t xml:space="preserve">1.名称：电气配线 
2.配线形式：综合考虑
3.型号：NH-RV5
4.规格：2*2.5mm2  
5.材质：铜芯 
6.配线部位：综合考虑
7.配线线制：综合
</t>
  </si>
  <si>
    <t>分线接线箱</t>
  </si>
  <si>
    <t>1.名称 ：分线接线箱
2.材质 ：详设计
3.规格 ：详设计
4.安装形式：详设计</t>
  </si>
  <si>
    <t>个</t>
  </si>
  <si>
    <t>弱电预留管道（含引线）</t>
  </si>
  <si>
    <t>接线盒（开关、插座、灯具等）</t>
  </si>
  <si>
    <t>1.名称 ：接线盒
2.材质 ：详设计
3.规格 ：详设计
4.安装形式：详设计</t>
  </si>
  <si>
    <t>双管LED等-2*36W</t>
  </si>
  <si>
    <t>1.名称：双管LED等-2*36W
2.型号、规格：按设计及业主选型
3.安装形式：详设计
4.含灯具安装所需光源、金属软管等</t>
  </si>
  <si>
    <t>吸顶灯</t>
  </si>
  <si>
    <t>1.名称：600*600LED节能吸顶灯 AC220V-1X70W
2.型号、规格：按设计及业主选型
3.安装形式：详设计
4.含灯具安装所需光源、金属软管等</t>
  </si>
  <si>
    <t>卫生间（吸顶式排气扇-照明一体）</t>
  </si>
  <si>
    <t>1.名称：卫生间（吸顶式排气扇-照明一体）
2.型号、规格：按设计及业主选型
3.安装形式：详设计
4.含灯具安装所需光源、金属软管等</t>
  </si>
  <si>
    <t>消防疏散照明灯（吸顶式）</t>
  </si>
  <si>
    <t>1.名称：消防疏散照明灯（吸顶式）
2.型号、规格：按设计及业主选型
3.安装形式：详设计
4.含灯具安装所需光源、金属软管等</t>
  </si>
  <si>
    <t>消防疏散照明灯（壁挂式）</t>
  </si>
  <si>
    <t>1.名称：消防疏散照明灯（壁挂式）
2.型号、规格：按设计及业主选型
3.安装形式：详设计
4.含灯具安装所需光源、金属软管等</t>
  </si>
  <si>
    <t>单向疏散标志灯</t>
  </si>
  <si>
    <t>1.名称：单向疏散标志灯
2.型号、规格：按设计及业主选型
3.安装形式：详设计
4.含灯具安装所需光源、金属软管等</t>
  </si>
  <si>
    <t>疏散出口大型标志灯</t>
  </si>
  <si>
    <t>1.名称：疏散出口大型标志灯
2.型号、规格：按设计及业主选型
3.安装形式：详设计
4.含灯具安装所需光源、金属软管等</t>
  </si>
  <si>
    <t>照明开关（暗装3联以下）</t>
  </si>
  <si>
    <t>1.名称：暗装3联以下    
2.材质：详设计
3.规格：按设计及业主选型
4.安装方式：H=1.3m</t>
  </si>
  <si>
    <t>照明开关（暗装6联以下）</t>
  </si>
  <si>
    <t>1.名称：暗装6联以下   
2.材质：详设计
3.规格：按设计及业主选型
4.安装方式：H=1.3m</t>
  </si>
  <si>
    <t>插座（五孔250V/10A)</t>
  </si>
  <si>
    <t>1.名称：五孔250V/10A  
2.材质：详设计
3.规格：按设计及业主选型
4.安装方式：H=1.3m</t>
  </si>
  <si>
    <t>插座(空调三孔250V/16A)</t>
  </si>
  <si>
    <t>1.名称：空调三孔250V/16A
2.材质规格：按设计及业主选型
3.安装方式：详设计
4.满足设计及施工验收规范要求</t>
  </si>
  <si>
    <t>插座(柜式空调三孔250V/20A)</t>
  </si>
  <si>
    <t>1.名称：安全型单相防水五孔插座
2.材质规格：按设计及业主选型
3.安装方式：详设计
4.满足设计及施工验收规范要求</t>
  </si>
  <si>
    <t>屋面排水管UPVC Φ110</t>
  </si>
  <si>
    <t xml:space="preserve">1.安装部位：室内综合
2.输送介质：排水系统
3.材质、规格：塑料管 DN100 
4.连接形式：详设计
5.包括管件、管卡及吊托支架制作安装以及套管敷设、管洞防水堵漏等工作内容
6.其他：详设计
</t>
  </si>
  <si>
    <t>塑料管 UPVC Φ50</t>
  </si>
  <si>
    <t>1.安装部位：室内综合
2.输送介质：排水系统
3.材质、规格：PVC塑料管 DN50
4.连接形式：详设计
5.包括管件、管卡及吊托支架制作安装以及套管敷设、管洞防水堵漏等工作内容
6.其他：详设计</t>
  </si>
  <si>
    <t>塑料管（UPVC-Φ200)</t>
  </si>
  <si>
    <t>1.安装部位：室内外综合
2.输送介质：排水系统
3.材质、规格：UPVC-Φ160
4.连接形式：详设计
5.包括管件、管卡及吊托支架制作安装以及套管敷设、管洞防水堵漏等工作内容
6.其他：详设计</t>
  </si>
  <si>
    <t>塑料管（UPVC-Φ160)</t>
  </si>
  <si>
    <t>塑料管（UPVC-Φ110)</t>
  </si>
  <si>
    <t>1.安装部位：室内外综合
2.输送介质：排水系统
3.材质、规格：UPVC-Φ110
4.连接形式：详设计
5.包括管件、管卡及吊托支架制作安装以及套管敷设、管洞防水堵漏等工作内容
6.其他：详设计</t>
  </si>
  <si>
    <t>塑料管（UPVC-Φ75)</t>
  </si>
  <si>
    <t>1.安装部位：室内外综合
2.输送介质：排水系统
3.材质、规格：UPVC-Φ75
4.连接形式：详设计
5.包括管件、管卡及吊托支架制作安装以及套管敷设、管洞防水堵漏等工作内容
6.其他：详设计</t>
  </si>
  <si>
    <t>冷水管 PPR-DN15</t>
  </si>
  <si>
    <t>1.安装部位：室内综合
2.输送介质：给水系统
3.材质、规格：PP-R塑料冷水管 DN15 
4.连接形式：热熔连接
5.包括管件、管卡及吊托支架制作安装以及套管敷设、管洞防水堵漏等工作内容
6.其他：详设计</t>
  </si>
  <si>
    <t>冷水管 PPR-DN20</t>
  </si>
  <si>
    <t>1.安装部位：室内综合
2.输送介质：给水系统
3.材质、规格：PP-R塑料冷水管 DN20
4.连接形式：热熔连接
5.包括管件、管卡及吊托支架制作安装以及套管敷设、管洞防水堵漏等工作内容
6.其他：详设计</t>
  </si>
  <si>
    <t>冷水管 PPR-DN25</t>
  </si>
  <si>
    <t>1.安装部位：室内综合
2.输送介质：给水系统
3.材质、规格：PP-R塑料冷水管 DN25
4.连接形式：热熔连接
5.包括管件、管卡及吊托支架制作安装以及套管敷设、管洞防水堵漏等工作内容
6.其他：详设计</t>
  </si>
  <si>
    <t>冷水管 PPR-DN32</t>
  </si>
  <si>
    <t>1.安装部位：室内综合
2.输送介质：给水系统
3.材质、规格：PP-R塑料冷水管 DN32
4.连接形式：热熔连接
5.包括管件、管卡及吊托支架制作安装以及套管敷设、管洞防水堵漏等工作内容
6.其他：详设计</t>
  </si>
  <si>
    <t>冷水管 PPR-DN40</t>
  </si>
  <si>
    <t>1.安装部位：室内综合
2.输送介质：给水系统
3.材质、规格：PP-R塑料冷水管 DN40
4.连接形式：热熔连接
5.包括管件、管卡及吊托支架制作安装以及套管敷设、管洞防水堵漏等工作内容
6.其他：详设计</t>
  </si>
  <si>
    <t>冷水管 PPR-DN50</t>
  </si>
  <si>
    <t>1.安装部位：室内综合
2.输送介质：给水系统
3.材质、规格：PP-R塑料冷水管 DN50
4.连接形式：热熔连接
5.包括管件、管卡及吊托支架制作安装以及套管敷设、管洞防水堵漏等工作内容
6.其他：详设计</t>
  </si>
  <si>
    <t>给水开线槽（宽度综合）</t>
  </si>
  <si>
    <t>1.名称 ：开线槽
2.材质 ：综合考虑
3.规格 ：综合考虑</t>
  </si>
  <si>
    <t>倒流防止阀 DN50</t>
  </si>
  <si>
    <t>1.类型：倒流防止阀 DN50铜芯
2.材质：详设计
3.规格、压力等级：DN50
4.连接形式：综合考虑</t>
  </si>
  <si>
    <t>地漏 DN50</t>
  </si>
  <si>
    <t>1.名称：不锈钢地漏
2.安装方式、材质：详西南18J517-37-4、5
3.型号、规格：DN50</t>
  </si>
  <si>
    <t>地漏 DN100</t>
  </si>
  <si>
    <t>1.名称：不锈钢地漏
2.安装方式、材质：详西南18J517-37-4、5
3.型号、规格：DN100</t>
  </si>
  <si>
    <t>成品拖布池(材料甲购）</t>
  </si>
  <si>
    <t>1.名称：成品拖布池（材料甲供）
2.详西南18J517-53-1、2</t>
  </si>
  <si>
    <t>座便器（儿童用）(材料甲购）</t>
  </si>
  <si>
    <t>1.材质、规格、类型：甲供
2.组装形式：整体安装 
3.满足设计及施工验收规范要求</t>
  </si>
  <si>
    <t>座便器（残障人士专用）(材料甲购）</t>
  </si>
  <si>
    <t>1.材质、规格、类型：甲供
2.组装形式：整体安装
3.满足设计及施工验收规范要求</t>
  </si>
  <si>
    <t>座便器(材料甲购）</t>
  </si>
  <si>
    <t>1.材质、规格、类型：甲供
2.组装形式：整体安装
3.满足设计及施工验收规范要求</t>
  </si>
  <si>
    <t>蹲便器(材料甲购）</t>
  </si>
  <si>
    <t>小便器(材料甲购）</t>
  </si>
  <si>
    <t>成品独立式洗手盆(材料甲购）</t>
  </si>
  <si>
    <t>台面洗手盆安装(材料甲购）（含儿童、残障人士卫生间洗手盆）</t>
  </si>
  <si>
    <t>水表（含表前阀）DN50(材料甲购）</t>
  </si>
  <si>
    <t xml:space="preserve">1.安装部位（室内外）：综合考虑
2.型号、规格：DN50 
3.连接形式：详设计  </t>
  </si>
  <si>
    <t>大理石台面洗手台（包工包料，含儿童、残卫）</t>
  </si>
  <si>
    <t>1.基层;40*40*3镀锌角钢固定+15厚木工板
2.面层：大理石台面，宽600mm(投影面积）
3.其他：含石材开孔，详设计</t>
  </si>
  <si>
    <t>镜面</t>
  </si>
  <si>
    <t>做法参西南18J517第38页1节点,镜面高1000,宽度同洗手台。</t>
  </si>
  <si>
    <t>灯具</t>
  </si>
  <si>
    <t>1.名称：安装方式综合考虑（灯具甲供）
2.型号、规格：按设计及业主选型
3.安装形式：详设计
4.含灯具安装所需光源、金属软管等</t>
  </si>
  <si>
    <t>外脚手架</t>
  </si>
  <si>
    <t>1.脚手架高度：脚手架形式综合考虑。                                                                                                                                                                                                                     2.脚手架类型：钢管脚手架 ，斜道、上料平台、安全网等投标人综合考虑，不再另行计算。                                                                                                                                                      3.脚手架材料：钢管、脚手板、安全网、水平防护、立面防护网的材质、工艺等符合相关安全及施工验收规范要求                                                                                                                                                             4.材料场内运输、转运费用已综合考虑在单价中                                                                                                                  5.工程量计算：按建筑物外围垂直水平投影面积计算。</t>
  </si>
  <si>
    <t>合　　计</t>
  </si>
  <si>
    <t xml:space="preserve">注：
1.工程量计算规则：除项目特征单独说明外，均按2020年《四川省建设工程工程量清单计价定额》相关规定执行。
2.投标人根据施工图、施工工艺、工序及国家现行规范、自行踏勘现场后综合考虑进行报价，结算时单价不作调整;
3.全费用综合单价包含人工费、所有材料费（含辅材和周转材料费）、机械设备费、工具器具费、临时设施及措施费、大型机械进出场及场内转运费、下车费、吊装费、规费、管理费、配合费、安全文明施工费、以及各种风险费、保险费、施工过程中办理的各种手续费、降水费、排水费、各种检测费、超高费、派生费、室内综合脚手架费用、利润、税费等完成该工作所需的全部费用，结算时无论涨跌、工程量增减或其它任何风险因素，均不作调整。                                                                                                                            
4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
5.该综合单价已包括垃圾外运费用，承包人自行综合考虑。                            
6.施工中用电由投标人采用发电机发电，所用临时配电箱、用电线路、开关箱、机具等所有材料、设备及安装费用含在综合单价中。                                                                                     7.甲方提供施工用水接头位置，投标人自行考虑进行接管或河道抽水使用，费用包含在报价内。                                                                                                                                                                                                                        8.甲供材料下车费用和场内转运费用由投标人综合考虑，包含在报价内。                                                                                                                                         9.投标人对于甲供到场材料具有保管义务，遗失或损坏，应照价赔偿。 
10.本次采用全费用单价报价形式，最高限价为3443627.14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11.最终结算时，以经审计单位核定的实际完成工程量及有效的竣工资料进行计算，全费用单价按中选的全费用单价进行计价。  
12. 开具的发票为增值税专票（税率为9%）。
13.本项目施工所需的主要材料的最低品质标准要求如下：
(1)成品复合门满足美心、群升、王力品牌品质要求；
(2)铝合金门窗满足圣保罗、坚美门窗、中旺铝业的品牌品质要求；
(3)地砖满足东鹏、冠珠、新中源的品牌品质要求；
(4)乳胶漆满足立邦、多乐士、三棵树的品牌品质要求；
(5)开关插座满足西门子、飞雕、正泰、德力西的品牌品质要求；
(6)电线电缆满足塔牌电缆、熊猫电缆、长城电缆的品牌品质要求；
(7)灯具满足三雄极光、欧普、德力西的品牌品质要求；
(8)LED光源满足欧普、飞利浦、雷士的品牌品质要求；
(9)消防报警系统设备满足海湾、利达、松江的品牌品质要求；
(10)监控系统满足浙江大华、海康威视、天地伟业的品牌品质要求；
(11)洁具、卫具满足九牧、箭牌、帝王的品牌品质要求；
(12)防水卷材满足雨虹、科顺、大禹的品牌品质要求。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</si>
</sst>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0"/>
      <name val="宋体"/>
      <charset val="134"/>
    </font>
    <font>
      <b/>
      <sz val="12"/>
      <color indexed="0"/>
      <name val="宋体"/>
      <charset val="134"/>
    </font>
    <font>
      <b/>
      <sz val="16"/>
      <name val="宋体"/>
      <charset val="134"/>
    </font>
    <font>
      <b/>
      <sz val="10"/>
      <color indexed="0"/>
      <name val="宋体"/>
      <charset val="134"/>
    </font>
    <font>
      <b/>
      <sz val="1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name val="宋体"/>
      <charset val="1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workbookViewId="0">
      <pane xSplit="10" ySplit="4" topLeftCell="K5" activePane="bottomRight" state="frozen"/>
      <selection/>
      <selection pane="topRight"/>
      <selection pane="bottomLeft"/>
      <selection pane="bottomRight" activeCell="H6" sqref="H6"/>
    </sheetView>
  </sheetViews>
  <sheetFormatPr defaultColWidth="8.89166666666667" defaultRowHeight="14.25"/>
  <cols>
    <col min="1" max="1" width="5.5" customWidth="1"/>
    <col min="2" max="2" width="12.375" style="3" customWidth="1"/>
    <col min="3" max="3" width="49.875" customWidth="1"/>
    <col min="4" max="4" width="6.125" style="4" customWidth="1"/>
    <col min="5" max="5" width="8.89166666666667" style="5"/>
    <col min="6" max="6" width="9.375" style="6" customWidth="1"/>
    <col min="7" max="7" width="12.625" style="6" customWidth="1"/>
    <col min="8" max="9" width="16.125" style="6" customWidth="1"/>
    <col min="10" max="10" width="9.75" style="7" customWidth="1"/>
    <col min="11" max="11" width="12.6333333333333"/>
    <col min="12" max="12" width="10.375"/>
    <col min="13" max="14" width="11.775"/>
  </cols>
  <sheetData>
    <row r="1" ht="39" customHeight="1" spans="1:10">
      <c r="A1" s="8" t="s">
        <v>0</v>
      </c>
      <c r="B1" s="8"/>
      <c r="C1" s="8" t="s">
        <v>1</v>
      </c>
      <c r="D1" s="9" t="s">
        <v>1</v>
      </c>
      <c r="E1" s="8" t="s">
        <v>1</v>
      </c>
      <c r="F1" s="10" t="s">
        <v>1</v>
      </c>
      <c r="G1" s="10" t="s">
        <v>1</v>
      </c>
      <c r="H1" s="10"/>
      <c r="I1" s="10"/>
      <c r="J1" s="25" t="s">
        <v>1</v>
      </c>
    </row>
    <row r="2" ht="18" customHeight="1" spans="1:10">
      <c r="A2" s="11" t="s">
        <v>2</v>
      </c>
      <c r="B2" s="11" t="s">
        <v>3</v>
      </c>
      <c r="C2" s="11" t="s">
        <v>4</v>
      </c>
      <c r="D2" s="12" t="s">
        <v>5</v>
      </c>
      <c r="E2" s="11" t="s">
        <v>6</v>
      </c>
      <c r="F2" s="13" t="s">
        <v>7</v>
      </c>
      <c r="G2" s="13" t="s">
        <v>1</v>
      </c>
      <c r="H2" s="13"/>
      <c r="I2" s="13"/>
      <c r="J2" s="26" t="s">
        <v>1</v>
      </c>
    </row>
    <row r="3" ht="10" customHeight="1" spans="1:10">
      <c r="A3" s="11"/>
      <c r="B3" s="11" t="s">
        <v>1</v>
      </c>
      <c r="C3" s="11" t="s">
        <v>1</v>
      </c>
      <c r="D3" s="12" t="s">
        <v>1</v>
      </c>
      <c r="E3" s="11" t="s">
        <v>1</v>
      </c>
      <c r="F3" s="13" t="s">
        <v>8</v>
      </c>
      <c r="G3" s="13" t="s">
        <v>9</v>
      </c>
      <c r="H3" s="13" t="s">
        <v>10</v>
      </c>
      <c r="I3" s="13" t="s">
        <v>9</v>
      </c>
      <c r="J3" s="11" t="s">
        <v>11</v>
      </c>
    </row>
    <row r="4" ht="14" customHeight="1" spans="1:10">
      <c r="A4" s="11"/>
      <c r="B4" s="11" t="s">
        <v>1</v>
      </c>
      <c r="C4" s="11" t="s">
        <v>1</v>
      </c>
      <c r="D4" s="12" t="s">
        <v>1</v>
      </c>
      <c r="E4" s="11" t="s">
        <v>1</v>
      </c>
      <c r="F4" s="13"/>
      <c r="G4" s="13"/>
      <c r="H4" s="13"/>
      <c r="I4" s="13"/>
      <c r="J4" s="11"/>
    </row>
    <row r="5" customFormat="1" ht="14" customHeight="1" spans="1:10">
      <c r="A5" s="14" t="s">
        <v>12</v>
      </c>
      <c r="B5" s="14"/>
      <c r="C5" s="14"/>
      <c r="D5" s="14"/>
      <c r="E5" s="15"/>
      <c r="F5" s="15"/>
      <c r="G5" s="15"/>
      <c r="H5" s="16"/>
      <c r="I5" s="13"/>
      <c r="J5" s="11"/>
    </row>
    <row r="6" s="1" customFormat="1" ht="164" customHeight="1" spans="1:10">
      <c r="A6" s="17">
        <v>1</v>
      </c>
      <c r="B6" s="17" t="s">
        <v>13</v>
      </c>
      <c r="C6" s="18" t="s">
        <v>14</v>
      </c>
      <c r="D6" s="17" t="s">
        <v>15</v>
      </c>
      <c r="E6" s="17">
        <f>178.84+178.84</f>
        <v>357.68</v>
      </c>
      <c r="F6" s="19">
        <v>400</v>
      </c>
      <c r="G6" s="17">
        <f t="shared" ref="G6:G36" si="0">F6*E6</f>
        <v>143072</v>
      </c>
      <c r="H6" s="13"/>
      <c r="I6" s="13"/>
      <c r="J6" s="11"/>
    </row>
    <row r="7" ht="177" customHeight="1" spans="1:10">
      <c r="A7" s="17">
        <v>2</v>
      </c>
      <c r="B7" s="17" t="s">
        <v>16</v>
      </c>
      <c r="C7" s="18" t="s">
        <v>17</v>
      </c>
      <c r="D7" s="17" t="s">
        <v>15</v>
      </c>
      <c r="E7" s="17">
        <v>495.61</v>
      </c>
      <c r="F7" s="19">
        <v>420</v>
      </c>
      <c r="G7" s="17">
        <f t="shared" si="0"/>
        <v>208156.2</v>
      </c>
      <c r="H7" s="20"/>
      <c r="I7" s="20"/>
      <c r="J7" s="27"/>
    </row>
    <row r="8" ht="64" customHeight="1" spans="1:10">
      <c r="A8" s="17">
        <v>3</v>
      </c>
      <c r="B8" s="17" t="s">
        <v>18</v>
      </c>
      <c r="C8" s="18" t="s">
        <v>19</v>
      </c>
      <c r="D8" s="17" t="s">
        <v>20</v>
      </c>
      <c r="E8" s="17">
        <f>495.61*0.3</f>
        <v>148.683</v>
      </c>
      <c r="F8" s="19">
        <v>65</v>
      </c>
      <c r="G8" s="17">
        <f t="shared" si="0"/>
        <v>9664.395</v>
      </c>
      <c r="H8" s="20"/>
      <c r="I8" s="20"/>
      <c r="J8" s="27"/>
    </row>
    <row r="9" ht="143" customHeight="1" spans="1:10">
      <c r="A9" s="17">
        <v>4</v>
      </c>
      <c r="B9" s="17" t="s">
        <v>21</v>
      </c>
      <c r="C9" s="18" t="s">
        <v>22</v>
      </c>
      <c r="D9" s="17" t="s">
        <v>15</v>
      </c>
      <c r="E9" s="17">
        <v>922.11</v>
      </c>
      <c r="F9" s="19">
        <v>320</v>
      </c>
      <c r="G9" s="17">
        <f t="shared" si="0"/>
        <v>295075.2</v>
      </c>
      <c r="H9" s="20"/>
      <c r="I9" s="20"/>
      <c r="J9" s="28"/>
    </row>
    <row r="10" ht="238" customHeight="1" spans="1:10">
      <c r="A10" s="17">
        <v>5</v>
      </c>
      <c r="B10" s="17" t="s">
        <v>23</v>
      </c>
      <c r="C10" s="18" t="s">
        <v>24</v>
      </c>
      <c r="D10" s="17" t="s">
        <v>15</v>
      </c>
      <c r="E10" s="17">
        <f>122.36+122.36+126.9</f>
        <v>371.62</v>
      </c>
      <c r="F10" s="19">
        <v>220</v>
      </c>
      <c r="G10" s="17">
        <f t="shared" si="0"/>
        <v>81756.4</v>
      </c>
      <c r="H10" s="20"/>
      <c r="I10" s="20"/>
      <c r="J10" s="28"/>
    </row>
    <row r="11" s="1" customFormat="1" ht="180" spans="1:10">
      <c r="A11" s="17">
        <v>6</v>
      </c>
      <c r="B11" s="17" t="s">
        <v>25</v>
      </c>
      <c r="C11" s="18" t="s">
        <v>26</v>
      </c>
      <c r="D11" s="17" t="s">
        <v>15</v>
      </c>
      <c r="E11" s="17">
        <v>663.41</v>
      </c>
      <c r="F11" s="19">
        <v>120</v>
      </c>
      <c r="G11" s="17">
        <f t="shared" si="0"/>
        <v>79609.2</v>
      </c>
      <c r="H11" s="13"/>
      <c r="I11" s="13"/>
      <c r="J11" s="29"/>
    </row>
    <row r="12" ht="199" customHeight="1" spans="1:10">
      <c r="A12" s="17">
        <v>7</v>
      </c>
      <c r="B12" s="17" t="s">
        <v>27</v>
      </c>
      <c r="C12" s="21" t="s">
        <v>28</v>
      </c>
      <c r="D12" s="17" t="s">
        <v>15</v>
      </c>
      <c r="E12" s="17">
        <f>92.11+92.11</f>
        <v>184.22</v>
      </c>
      <c r="F12" s="19">
        <v>270</v>
      </c>
      <c r="G12" s="17">
        <f t="shared" si="0"/>
        <v>49739.4</v>
      </c>
      <c r="H12" s="20"/>
      <c r="I12" s="20"/>
      <c r="J12" s="28"/>
    </row>
    <row r="13" ht="117" customHeight="1" spans="1:10">
      <c r="A13" s="19">
        <v>8</v>
      </c>
      <c r="B13" s="19" t="s">
        <v>29</v>
      </c>
      <c r="C13" s="22" t="s">
        <v>30</v>
      </c>
      <c r="D13" s="19" t="s">
        <v>15</v>
      </c>
      <c r="E13" s="19">
        <v>573.6</v>
      </c>
      <c r="F13" s="19">
        <v>650</v>
      </c>
      <c r="G13" s="19">
        <f t="shared" si="0"/>
        <v>372840</v>
      </c>
      <c r="H13" s="20"/>
      <c r="I13" s="20"/>
      <c r="J13" s="27"/>
    </row>
    <row r="14" ht="122" customHeight="1" spans="1:10">
      <c r="A14" s="19">
        <v>9</v>
      </c>
      <c r="B14" s="19" t="s">
        <v>31</v>
      </c>
      <c r="C14" s="22" t="s">
        <v>32</v>
      </c>
      <c r="D14" s="19" t="s">
        <v>15</v>
      </c>
      <c r="E14" s="19">
        <f>61.37+61.37+473.75</f>
        <v>596.49</v>
      </c>
      <c r="F14" s="19">
        <v>580</v>
      </c>
      <c r="G14" s="19">
        <f t="shared" si="0"/>
        <v>345964.2</v>
      </c>
      <c r="H14" s="20"/>
      <c r="I14" s="20"/>
      <c r="J14" s="27"/>
    </row>
    <row r="15" ht="196" customHeight="1" spans="1:10">
      <c r="A15" s="17">
        <v>10</v>
      </c>
      <c r="B15" s="23" t="s">
        <v>33</v>
      </c>
      <c r="C15" s="18" t="s">
        <v>34</v>
      </c>
      <c r="D15" s="17" t="s">
        <v>15</v>
      </c>
      <c r="E15" s="17">
        <f>129.29*2+552.11</f>
        <v>810.69</v>
      </c>
      <c r="F15" s="19">
        <v>1200</v>
      </c>
      <c r="G15" s="17">
        <f t="shared" si="0"/>
        <v>972828</v>
      </c>
      <c r="H15" s="20"/>
      <c r="I15" s="20"/>
      <c r="J15" s="27"/>
    </row>
    <row r="16" ht="165" customHeight="1" spans="1:10">
      <c r="A16" s="17">
        <v>11</v>
      </c>
      <c r="B16" s="17" t="s">
        <v>35</v>
      </c>
      <c r="C16" s="18" t="s">
        <v>36</v>
      </c>
      <c r="D16" s="17" t="s">
        <v>15</v>
      </c>
      <c r="E16" s="17">
        <f>16.82*2+48.48</f>
        <v>82.12</v>
      </c>
      <c r="F16" s="19">
        <v>1200</v>
      </c>
      <c r="G16" s="17">
        <f t="shared" si="0"/>
        <v>98544</v>
      </c>
      <c r="H16" s="20"/>
      <c r="I16" s="20"/>
      <c r="J16" s="27"/>
    </row>
    <row r="17" ht="129" customHeight="1" spans="1:10">
      <c r="A17" s="17">
        <v>12</v>
      </c>
      <c r="B17" s="17" t="s">
        <v>37</v>
      </c>
      <c r="C17" s="18" t="s">
        <v>38</v>
      </c>
      <c r="D17" s="17" t="s">
        <v>15</v>
      </c>
      <c r="E17" s="17">
        <f>140.41*2+129.96+715.66</f>
        <v>1126.44</v>
      </c>
      <c r="F17" s="19">
        <v>45</v>
      </c>
      <c r="G17" s="17">
        <f t="shared" si="0"/>
        <v>50689.8</v>
      </c>
      <c r="H17" s="20"/>
      <c r="I17" s="20"/>
      <c r="J17" s="27"/>
    </row>
    <row r="18" ht="102" customHeight="1" spans="1:10">
      <c r="A18" s="17">
        <v>13</v>
      </c>
      <c r="B18" s="17" t="s">
        <v>39</v>
      </c>
      <c r="C18" s="18" t="s">
        <v>40</v>
      </c>
      <c r="D18" s="17" t="s">
        <v>15</v>
      </c>
      <c r="E18" s="17">
        <f>177.94*2+240.8</f>
        <v>596.68</v>
      </c>
      <c r="F18" s="19">
        <v>120</v>
      </c>
      <c r="G18" s="17">
        <f t="shared" si="0"/>
        <v>71601.6</v>
      </c>
      <c r="H18" s="20"/>
      <c r="I18" s="20"/>
      <c r="J18" s="27"/>
    </row>
    <row r="19" ht="96" customHeight="1" spans="1:10">
      <c r="A19" s="17">
        <v>14</v>
      </c>
      <c r="B19" s="19" t="s">
        <v>41</v>
      </c>
      <c r="C19" s="22" t="s">
        <v>42</v>
      </c>
      <c r="D19" s="17" t="s">
        <v>15</v>
      </c>
      <c r="E19" s="17">
        <f>100*2+200</f>
        <v>400</v>
      </c>
      <c r="F19" s="19">
        <v>58</v>
      </c>
      <c r="G19" s="17">
        <f t="shared" si="0"/>
        <v>23200</v>
      </c>
      <c r="H19" s="20"/>
      <c r="I19" s="20"/>
      <c r="J19" s="27"/>
    </row>
    <row r="20" ht="105" customHeight="1" spans="1:10">
      <c r="A20" s="17">
        <v>15</v>
      </c>
      <c r="B20" s="17" t="s">
        <v>43</v>
      </c>
      <c r="C20" s="18" t="s">
        <v>44</v>
      </c>
      <c r="D20" s="17" t="s">
        <v>15</v>
      </c>
      <c r="E20" s="17">
        <f>125*2+423.26+872.64</f>
        <v>1545.9</v>
      </c>
      <c r="F20" s="19">
        <v>115</v>
      </c>
      <c r="G20" s="17">
        <f t="shared" si="0"/>
        <v>177778.5</v>
      </c>
      <c r="H20" s="20"/>
      <c r="I20" s="20"/>
      <c r="J20" s="27"/>
    </row>
    <row r="21" ht="116" customHeight="1" spans="1:10">
      <c r="A21" s="17">
        <v>16</v>
      </c>
      <c r="B21" s="17" t="s">
        <v>45</v>
      </c>
      <c r="C21" s="18" t="s">
        <v>46</v>
      </c>
      <c r="D21" s="17" t="s">
        <v>15</v>
      </c>
      <c r="E21" s="17">
        <f>53.35*2+53.77</f>
        <v>160.47</v>
      </c>
      <c r="F21" s="19">
        <v>115</v>
      </c>
      <c r="G21" s="17">
        <f t="shared" si="0"/>
        <v>18454.05</v>
      </c>
      <c r="H21" s="20"/>
      <c r="I21" s="20"/>
      <c r="J21" s="27"/>
    </row>
    <row r="22" ht="113" customHeight="1" spans="1:10">
      <c r="A22" s="17">
        <v>17</v>
      </c>
      <c r="B22" s="19" t="s">
        <v>47</v>
      </c>
      <c r="C22" s="22" t="s">
        <v>48</v>
      </c>
      <c r="D22" s="17" t="s">
        <v>15</v>
      </c>
      <c r="E22" s="17">
        <f>58.97*2+441.5</f>
        <v>559.44</v>
      </c>
      <c r="F22" s="19">
        <v>70</v>
      </c>
      <c r="G22" s="17">
        <f t="shared" si="0"/>
        <v>39160.8</v>
      </c>
      <c r="H22" s="20"/>
      <c r="I22" s="20"/>
      <c r="J22" s="27"/>
    </row>
    <row r="23" ht="113" customHeight="1" spans="1:10">
      <c r="A23" s="17">
        <v>18</v>
      </c>
      <c r="B23" s="19" t="s">
        <v>49</v>
      </c>
      <c r="C23" s="22" t="s">
        <v>48</v>
      </c>
      <c r="D23" s="17" t="s">
        <v>15</v>
      </c>
      <c r="E23" s="17">
        <f>31.32*2</f>
        <v>62.64</v>
      </c>
      <c r="F23" s="19">
        <v>70</v>
      </c>
      <c r="G23" s="17">
        <f t="shared" si="0"/>
        <v>4384.8</v>
      </c>
      <c r="H23" s="20"/>
      <c r="I23" s="20"/>
      <c r="J23" s="27"/>
    </row>
    <row r="24" ht="115" customHeight="1" spans="1:10">
      <c r="A24" s="17">
        <v>19</v>
      </c>
      <c r="B24" s="19" t="s">
        <v>50</v>
      </c>
      <c r="C24" s="22" t="s">
        <v>48</v>
      </c>
      <c r="D24" s="17" t="s">
        <v>15</v>
      </c>
      <c r="E24" s="17">
        <f>10.2*2+40.41</f>
        <v>60.81</v>
      </c>
      <c r="F24" s="19">
        <v>80</v>
      </c>
      <c r="G24" s="17">
        <f t="shared" si="0"/>
        <v>4864.8</v>
      </c>
      <c r="H24" s="20"/>
      <c r="I24" s="20"/>
      <c r="J24" s="27"/>
    </row>
    <row r="25" s="1" customFormat="1" ht="118" customHeight="1" spans="1:10">
      <c r="A25" s="17">
        <v>20</v>
      </c>
      <c r="B25" s="19" t="s">
        <v>51</v>
      </c>
      <c r="C25" s="22" t="s">
        <v>48</v>
      </c>
      <c r="D25" s="17" t="s">
        <v>15</v>
      </c>
      <c r="E25" s="17">
        <f>7.19*2+9.37</f>
        <v>23.75</v>
      </c>
      <c r="F25" s="19">
        <v>70</v>
      </c>
      <c r="G25" s="17">
        <f t="shared" si="0"/>
        <v>1662.5</v>
      </c>
      <c r="H25" s="13"/>
      <c r="I25" s="13"/>
      <c r="J25" s="26"/>
    </row>
    <row r="26" ht="104" customHeight="1" spans="1:10">
      <c r="A26" s="17">
        <v>21</v>
      </c>
      <c r="B26" s="19" t="s">
        <v>52</v>
      </c>
      <c r="C26" s="22" t="s">
        <v>53</v>
      </c>
      <c r="D26" s="17" t="s">
        <v>15</v>
      </c>
      <c r="E26" s="17">
        <v>50</v>
      </c>
      <c r="F26" s="19">
        <v>300</v>
      </c>
      <c r="G26" s="17">
        <f t="shared" si="0"/>
        <v>15000</v>
      </c>
      <c r="H26" s="20"/>
      <c r="I26" s="20"/>
      <c r="J26" s="27"/>
    </row>
    <row r="27" ht="84" customHeight="1" spans="1:10">
      <c r="A27" s="17">
        <v>22</v>
      </c>
      <c r="B27" s="19" t="s">
        <v>54</v>
      </c>
      <c r="C27" s="22" t="s">
        <v>55</v>
      </c>
      <c r="D27" s="17" t="s">
        <v>20</v>
      </c>
      <c r="E27" s="17">
        <f>50*2</f>
        <v>100</v>
      </c>
      <c r="F27" s="19">
        <v>60</v>
      </c>
      <c r="G27" s="17">
        <f t="shared" si="0"/>
        <v>6000</v>
      </c>
      <c r="H27" s="20"/>
      <c r="I27" s="20"/>
      <c r="J27" s="27"/>
    </row>
    <row r="28" ht="92" customHeight="1" spans="1:10">
      <c r="A28" s="17">
        <v>23</v>
      </c>
      <c r="B28" s="17" t="s">
        <v>56</v>
      </c>
      <c r="C28" s="18" t="s">
        <v>57</v>
      </c>
      <c r="D28" s="17" t="s">
        <v>15</v>
      </c>
      <c r="E28" s="17">
        <f>179.52*2+91.45+1433.01</f>
        <v>1883.5</v>
      </c>
      <c r="F28" s="19">
        <v>40</v>
      </c>
      <c r="G28" s="17">
        <f t="shared" si="0"/>
        <v>75340</v>
      </c>
      <c r="H28" s="20"/>
      <c r="I28" s="20"/>
      <c r="J28" s="27"/>
    </row>
    <row r="29" ht="156" customHeight="1" spans="1:10">
      <c r="A29" s="17">
        <v>24</v>
      </c>
      <c r="B29" s="19" t="s">
        <v>58</v>
      </c>
      <c r="C29" s="22" t="s">
        <v>59</v>
      </c>
      <c r="D29" s="17" t="s">
        <v>15</v>
      </c>
      <c r="E29" s="17">
        <f>50.36*2+410.23</f>
        <v>510.95</v>
      </c>
      <c r="F29" s="19">
        <v>165</v>
      </c>
      <c r="G29" s="17">
        <f t="shared" si="0"/>
        <v>84306.75</v>
      </c>
      <c r="H29" s="20"/>
      <c r="I29" s="20"/>
      <c r="J29" s="27"/>
    </row>
    <row r="30" ht="45" customHeight="1" spans="1:10">
      <c r="A30" s="17">
        <v>25</v>
      </c>
      <c r="B30" s="19" t="s">
        <v>60</v>
      </c>
      <c r="C30" s="22" t="s">
        <v>61</v>
      </c>
      <c r="D30" s="17" t="s">
        <v>62</v>
      </c>
      <c r="E30" s="17">
        <v>20</v>
      </c>
      <c r="F30" s="19">
        <v>800</v>
      </c>
      <c r="G30" s="17">
        <f t="shared" si="0"/>
        <v>16000</v>
      </c>
      <c r="H30" s="20"/>
      <c r="I30" s="20"/>
      <c r="J30" s="27"/>
    </row>
    <row r="31" ht="39" customHeight="1" spans="1:10">
      <c r="A31" s="17">
        <v>26</v>
      </c>
      <c r="B31" s="19" t="s">
        <v>63</v>
      </c>
      <c r="C31" s="22" t="s">
        <v>64</v>
      </c>
      <c r="D31" s="17" t="s">
        <v>62</v>
      </c>
      <c r="E31" s="17">
        <v>6</v>
      </c>
      <c r="F31" s="19">
        <v>150</v>
      </c>
      <c r="G31" s="17">
        <f t="shared" si="0"/>
        <v>900</v>
      </c>
      <c r="H31" s="20"/>
      <c r="I31" s="20"/>
      <c r="J31" s="27"/>
    </row>
    <row r="32" ht="103" customHeight="1" spans="1:10">
      <c r="A32" s="17">
        <v>27</v>
      </c>
      <c r="B32" s="19" t="s">
        <v>65</v>
      </c>
      <c r="C32" s="22" t="s">
        <v>66</v>
      </c>
      <c r="D32" s="17" t="s">
        <v>15</v>
      </c>
      <c r="E32" s="17">
        <v>10</v>
      </c>
      <c r="F32" s="19">
        <v>120</v>
      </c>
      <c r="G32" s="17">
        <f t="shared" si="0"/>
        <v>1200</v>
      </c>
      <c r="H32" s="20"/>
      <c r="I32" s="20"/>
      <c r="J32" s="27"/>
    </row>
    <row r="33" ht="104" customHeight="1" spans="1:10">
      <c r="A33" s="17">
        <v>28</v>
      </c>
      <c r="B33" s="17" t="s">
        <v>67</v>
      </c>
      <c r="C33" s="18" t="s">
        <v>68</v>
      </c>
      <c r="D33" s="17" t="s">
        <v>15</v>
      </c>
      <c r="E33" s="17">
        <v>30</v>
      </c>
      <c r="F33" s="17">
        <v>512</v>
      </c>
      <c r="G33" s="17">
        <f t="shared" si="0"/>
        <v>15360</v>
      </c>
      <c r="H33" s="20"/>
      <c r="I33" s="20"/>
      <c r="J33" s="27"/>
    </row>
    <row r="34" ht="73" customHeight="1" spans="1:10">
      <c r="A34" s="17">
        <v>29</v>
      </c>
      <c r="B34" s="19" t="s">
        <v>69</v>
      </c>
      <c r="C34" s="22" t="s">
        <v>70</v>
      </c>
      <c r="D34" s="17" t="s">
        <v>71</v>
      </c>
      <c r="E34" s="17">
        <v>30</v>
      </c>
      <c r="F34" s="19">
        <v>185</v>
      </c>
      <c r="G34" s="17">
        <f t="shared" si="0"/>
        <v>5550</v>
      </c>
      <c r="H34" s="20"/>
      <c r="I34" s="20"/>
      <c r="J34" s="27"/>
    </row>
    <row r="35" ht="35" customHeight="1" spans="1:10">
      <c r="A35" s="17">
        <v>30</v>
      </c>
      <c r="B35" s="17" t="s">
        <v>72</v>
      </c>
      <c r="C35" s="18" t="s">
        <v>73</v>
      </c>
      <c r="D35" s="17" t="s">
        <v>71</v>
      </c>
      <c r="E35" s="19">
        <v>5</v>
      </c>
      <c r="F35" s="19">
        <v>80</v>
      </c>
      <c r="G35" s="17">
        <f t="shared" si="0"/>
        <v>400</v>
      </c>
      <c r="H35" s="20"/>
      <c r="I35" s="20"/>
      <c r="J35" s="27"/>
    </row>
    <row r="36" ht="35" customHeight="1" spans="1:10">
      <c r="A36" s="17">
        <v>31</v>
      </c>
      <c r="B36" s="17" t="s">
        <v>74</v>
      </c>
      <c r="C36" s="18" t="s">
        <v>75</v>
      </c>
      <c r="D36" s="17" t="s">
        <v>71</v>
      </c>
      <c r="E36" s="19">
        <v>5</v>
      </c>
      <c r="F36" s="19">
        <v>80</v>
      </c>
      <c r="G36" s="17">
        <f t="shared" si="0"/>
        <v>400</v>
      </c>
      <c r="H36" s="20"/>
      <c r="I36" s="20"/>
      <c r="J36" s="27"/>
    </row>
    <row r="37" ht="21" customHeight="1" spans="1:10">
      <c r="A37" s="17" t="s">
        <v>76</v>
      </c>
      <c r="B37" s="17"/>
      <c r="C37" s="17"/>
      <c r="D37" s="17"/>
      <c r="E37" s="17"/>
      <c r="F37" s="17"/>
      <c r="G37" s="17"/>
      <c r="H37" s="20"/>
      <c r="I37" s="20"/>
      <c r="J37" s="27"/>
    </row>
    <row r="38" ht="50" customHeight="1" spans="1:10">
      <c r="A38" s="17">
        <v>32</v>
      </c>
      <c r="B38" s="17" t="s">
        <v>77</v>
      </c>
      <c r="C38" s="24" t="s">
        <v>78</v>
      </c>
      <c r="D38" s="17" t="s">
        <v>79</v>
      </c>
      <c r="E38" s="17">
        <v>3</v>
      </c>
      <c r="F38" s="17">
        <v>1500</v>
      </c>
      <c r="G38" s="17">
        <f t="shared" ref="G38:G95" si="1">F38*E38</f>
        <v>4500</v>
      </c>
      <c r="H38" s="20"/>
      <c r="I38" s="20"/>
      <c r="J38" s="27"/>
    </row>
    <row r="39" ht="50" customHeight="1" spans="1:10">
      <c r="A39" s="17">
        <v>33</v>
      </c>
      <c r="B39" s="17" t="s">
        <v>80</v>
      </c>
      <c r="C39" s="24" t="s">
        <v>81</v>
      </c>
      <c r="D39" s="17" t="s">
        <v>79</v>
      </c>
      <c r="E39" s="17">
        <v>3</v>
      </c>
      <c r="F39" s="17">
        <v>900</v>
      </c>
      <c r="G39" s="17">
        <f t="shared" si="1"/>
        <v>2700</v>
      </c>
      <c r="H39" s="20"/>
      <c r="I39" s="20"/>
      <c r="J39" s="27"/>
    </row>
    <row r="40" ht="48" customHeight="1" spans="1:10">
      <c r="A40" s="17">
        <v>34</v>
      </c>
      <c r="B40" s="17" t="s">
        <v>82</v>
      </c>
      <c r="C40" s="24" t="s">
        <v>83</v>
      </c>
      <c r="D40" s="17" t="s">
        <v>79</v>
      </c>
      <c r="E40" s="17">
        <v>4</v>
      </c>
      <c r="F40" s="17">
        <v>500</v>
      </c>
      <c r="G40" s="17">
        <f t="shared" si="1"/>
        <v>2000</v>
      </c>
      <c r="H40" s="20"/>
      <c r="I40" s="20"/>
      <c r="J40" s="27"/>
    </row>
    <row r="41" ht="49" customHeight="1" spans="1:10">
      <c r="A41" s="17">
        <v>35</v>
      </c>
      <c r="B41" s="17" t="s">
        <v>84</v>
      </c>
      <c r="C41" s="24" t="s">
        <v>85</v>
      </c>
      <c r="D41" s="17" t="s">
        <v>79</v>
      </c>
      <c r="E41" s="17">
        <v>3</v>
      </c>
      <c r="F41" s="17">
        <v>300</v>
      </c>
      <c r="G41" s="17">
        <f t="shared" si="1"/>
        <v>900</v>
      </c>
      <c r="H41" s="20"/>
      <c r="I41" s="20"/>
      <c r="J41" s="27"/>
    </row>
    <row r="42" ht="56" customHeight="1" spans="1:10">
      <c r="A42" s="17">
        <v>36</v>
      </c>
      <c r="B42" s="17" t="s">
        <v>86</v>
      </c>
      <c r="C42" s="24" t="s">
        <v>87</v>
      </c>
      <c r="D42" s="17" t="s">
        <v>71</v>
      </c>
      <c r="E42" s="17">
        <f>4.6*2+20.5</f>
        <v>29.7</v>
      </c>
      <c r="F42" s="17">
        <v>20</v>
      </c>
      <c r="G42" s="17">
        <f t="shared" si="1"/>
        <v>594</v>
      </c>
      <c r="H42" s="20"/>
      <c r="I42" s="20"/>
      <c r="J42" s="27"/>
    </row>
    <row r="43" ht="56" customHeight="1" spans="1:10">
      <c r="A43" s="17">
        <v>37</v>
      </c>
      <c r="B43" s="17" t="s">
        <v>88</v>
      </c>
      <c r="C43" s="24" t="s">
        <v>89</v>
      </c>
      <c r="D43" s="17" t="s">
        <v>71</v>
      </c>
      <c r="E43" s="17">
        <f>12.1*2+35.9</f>
        <v>60.1</v>
      </c>
      <c r="F43" s="17">
        <v>8</v>
      </c>
      <c r="G43" s="17">
        <f t="shared" si="1"/>
        <v>480.8</v>
      </c>
      <c r="H43" s="20"/>
      <c r="I43" s="20"/>
      <c r="J43" s="27"/>
    </row>
    <row r="44" ht="55" customHeight="1" spans="1:10">
      <c r="A44" s="17">
        <v>38</v>
      </c>
      <c r="B44" s="17" t="s">
        <v>90</v>
      </c>
      <c r="C44" s="24" t="s">
        <v>91</v>
      </c>
      <c r="D44" s="17" t="s">
        <v>71</v>
      </c>
      <c r="E44" s="17">
        <f>259.1*2+374.65</f>
        <v>892.85</v>
      </c>
      <c r="F44" s="17">
        <v>6</v>
      </c>
      <c r="G44" s="17">
        <f t="shared" si="1"/>
        <v>5357.1</v>
      </c>
      <c r="H44" s="20"/>
      <c r="I44" s="20"/>
      <c r="J44" s="27"/>
    </row>
    <row r="45" ht="55" customHeight="1" spans="1:10">
      <c r="A45" s="17">
        <v>39</v>
      </c>
      <c r="B45" s="17" t="s">
        <v>92</v>
      </c>
      <c r="C45" s="24" t="s">
        <v>93</v>
      </c>
      <c r="D45" s="17" t="s">
        <v>71</v>
      </c>
      <c r="E45" s="17">
        <v>600</v>
      </c>
      <c r="F45" s="17">
        <v>15</v>
      </c>
      <c r="G45" s="17">
        <f t="shared" si="1"/>
        <v>9000</v>
      </c>
      <c r="H45" s="20"/>
      <c r="I45" s="20"/>
      <c r="J45" s="27"/>
    </row>
    <row r="46" ht="85" customHeight="1" spans="1:10">
      <c r="A46" s="17">
        <v>40</v>
      </c>
      <c r="B46" s="17" t="s">
        <v>94</v>
      </c>
      <c r="C46" s="24" t="s">
        <v>95</v>
      </c>
      <c r="D46" s="17" t="s">
        <v>71</v>
      </c>
      <c r="E46" s="17">
        <f>11.22*2+27.51</f>
        <v>49.95</v>
      </c>
      <c r="F46" s="17">
        <v>70</v>
      </c>
      <c r="G46" s="17">
        <f t="shared" si="1"/>
        <v>3496.5</v>
      </c>
      <c r="H46" s="20"/>
      <c r="I46" s="20"/>
      <c r="J46" s="27"/>
    </row>
    <row r="47" s="1" customFormat="1" ht="88" customHeight="1" spans="1:10">
      <c r="A47" s="17">
        <v>41</v>
      </c>
      <c r="B47" s="17" t="s">
        <v>96</v>
      </c>
      <c r="C47" s="24" t="s">
        <v>97</v>
      </c>
      <c r="D47" s="17" t="s">
        <v>71</v>
      </c>
      <c r="E47" s="17">
        <f>18.9*2+43.3</f>
        <v>81.1</v>
      </c>
      <c r="F47" s="17">
        <v>20</v>
      </c>
      <c r="G47" s="17">
        <f t="shared" si="1"/>
        <v>1622</v>
      </c>
      <c r="H47" s="13"/>
      <c r="I47" s="13"/>
      <c r="J47" s="26"/>
    </row>
    <row r="48" ht="85" customHeight="1" spans="1:10">
      <c r="A48" s="17">
        <v>42</v>
      </c>
      <c r="B48" s="17" t="s">
        <v>98</v>
      </c>
      <c r="C48" s="24" t="s">
        <v>99</v>
      </c>
      <c r="D48" s="17" t="s">
        <v>71</v>
      </c>
      <c r="E48" s="17">
        <f>9.63*2+9.63</f>
        <v>28.89</v>
      </c>
      <c r="F48" s="17">
        <v>10</v>
      </c>
      <c r="G48" s="17">
        <f t="shared" si="1"/>
        <v>288.9</v>
      </c>
      <c r="H48" s="20"/>
      <c r="I48" s="20"/>
      <c r="J48" s="27"/>
    </row>
    <row r="49" ht="87" customHeight="1" spans="1:10">
      <c r="A49" s="17">
        <v>43</v>
      </c>
      <c r="B49" s="17" t="s">
        <v>100</v>
      </c>
      <c r="C49" s="24" t="s">
        <v>101</v>
      </c>
      <c r="D49" s="17" t="s">
        <v>71</v>
      </c>
      <c r="E49" s="17">
        <f>154.92*2+793.6</f>
        <v>1103.44</v>
      </c>
      <c r="F49" s="17">
        <v>8</v>
      </c>
      <c r="G49" s="17">
        <f t="shared" si="1"/>
        <v>8827.52</v>
      </c>
      <c r="H49" s="20"/>
      <c r="I49" s="20"/>
      <c r="J49" s="27"/>
    </row>
    <row r="50" ht="84" customHeight="1" spans="1:10">
      <c r="A50" s="17">
        <v>44</v>
      </c>
      <c r="B50" s="17" t="s">
        <v>102</v>
      </c>
      <c r="C50" s="24" t="s">
        <v>103</v>
      </c>
      <c r="D50" s="17" t="s">
        <v>71</v>
      </c>
      <c r="E50" s="17">
        <f>111.78*2+165</f>
        <v>388.56</v>
      </c>
      <c r="F50" s="17">
        <v>10</v>
      </c>
      <c r="G50" s="17">
        <f t="shared" si="1"/>
        <v>3885.6</v>
      </c>
      <c r="H50" s="20"/>
      <c r="I50" s="20"/>
      <c r="J50" s="27"/>
    </row>
    <row r="51" ht="85" customHeight="1" spans="1:10">
      <c r="A51" s="17">
        <v>45</v>
      </c>
      <c r="B51" s="17" t="s">
        <v>104</v>
      </c>
      <c r="C51" s="24" t="s">
        <v>105</v>
      </c>
      <c r="D51" s="17" t="s">
        <v>71</v>
      </c>
      <c r="E51" s="17">
        <f>67.25*2+250</f>
        <v>384.5</v>
      </c>
      <c r="F51" s="17">
        <v>6</v>
      </c>
      <c r="G51" s="17">
        <f t="shared" si="1"/>
        <v>2307</v>
      </c>
      <c r="H51" s="20"/>
      <c r="I51" s="20"/>
      <c r="J51" s="27"/>
    </row>
    <row r="52" ht="54" customHeight="1" spans="1:10">
      <c r="A52" s="17">
        <v>46</v>
      </c>
      <c r="B52" s="17" t="s">
        <v>106</v>
      </c>
      <c r="C52" s="18" t="s">
        <v>107</v>
      </c>
      <c r="D52" s="17" t="s">
        <v>108</v>
      </c>
      <c r="E52" s="17">
        <v>3</v>
      </c>
      <c r="F52" s="17">
        <v>5</v>
      </c>
      <c r="G52" s="17">
        <f t="shared" si="1"/>
        <v>15</v>
      </c>
      <c r="H52" s="20"/>
      <c r="I52" s="20"/>
      <c r="J52" s="27"/>
    </row>
    <row r="53" s="2" customFormat="1" ht="54" customHeight="1" spans="1:10">
      <c r="A53" s="17">
        <v>47</v>
      </c>
      <c r="B53" s="17" t="s">
        <v>109</v>
      </c>
      <c r="C53" s="24" t="s">
        <v>91</v>
      </c>
      <c r="D53" s="17" t="s">
        <v>71</v>
      </c>
      <c r="E53" s="17">
        <f>52.03*2+52.03</f>
        <v>156.09</v>
      </c>
      <c r="F53" s="17">
        <v>8</v>
      </c>
      <c r="G53" s="17">
        <f t="shared" si="1"/>
        <v>1248.72</v>
      </c>
      <c r="H53" s="20"/>
      <c r="I53" s="20"/>
      <c r="J53" s="27"/>
    </row>
    <row r="54" s="2" customFormat="1" ht="55" customHeight="1" spans="1:10">
      <c r="A54" s="17">
        <v>48</v>
      </c>
      <c r="B54" s="17" t="s">
        <v>110</v>
      </c>
      <c r="C54" s="18" t="s">
        <v>111</v>
      </c>
      <c r="D54" s="17" t="s">
        <v>108</v>
      </c>
      <c r="E54" s="17">
        <f>(29+21)*3</f>
        <v>150</v>
      </c>
      <c r="F54" s="17">
        <v>5</v>
      </c>
      <c r="G54" s="17">
        <f t="shared" si="1"/>
        <v>750</v>
      </c>
      <c r="H54" s="20"/>
      <c r="I54" s="20"/>
      <c r="J54" s="27"/>
    </row>
    <row r="55" ht="59" customHeight="1" spans="1:10">
      <c r="A55" s="17">
        <v>49</v>
      </c>
      <c r="B55" s="17" t="s">
        <v>112</v>
      </c>
      <c r="C55" s="24" t="s">
        <v>113</v>
      </c>
      <c r="D55" s="17" t="s">
        <v>62</v>
      </c>
      <c r="E55" s="17">
        <f>15*2+28</f>
        <v>58</v>
      </c>
      <c r="F55" s="17">
        <v>150</v>
      </c>
      <c r="G55" s="17">
        <f t="shared" si="1"/>
        <v>8700</v>
      </c>
      <c r="H55" s="20"/>
      <c r="I55" s="20"/>
      <c r="J55" s="27"/>
    </row>
    <row r="56" ht="57" customHeight="1" spans="1:10">
      <c r="A56" s="17">
        <v>50</v>
      </c>
      <c r="B56" s="17" t="s">
        <v>114</v>
      </c>
      <c r="C56" s="24" t="s">
        <v>115</v>
      </c>
      <c r="D56" s="17" t="s">
        <v>62</v>
      </c>
      <c r="E56" s="17">
        <v>3</v>
      </c>
      <c r="F56" s="17">
        <v>100</v>
      </c>
      <c r="G56" s="17">
        <f t="shared" si="1"/>
        <v>300</v>
      </c>
      <c r="H56" s="20"/>
      <c r="I56" s="20"/>
      <c r="J56" s="27"/>
    </row>
    <row r="57" ht="60" customHeight="1" spans="1:10">
      <c r="A57" s="17">
        <v>51</v>
      </c>
      <c r="B57" s="17" t="s">
        <v>116</v>
      </c>
      <c r="C57" s="24" t="s">
        <v>117</v>
      </c>
      <c r="D57" s="17" t="s">
        <v>62</v>
      </c>
      <c r="E57" s="17">
        <f>5*2+3</f>
        <v>13</v>
      </c>
      <c r="F57" s="17">
        <v>800</v>
      </c>
      <c r="G57" s="17">
        <f t="shared" si="1"/>
        <v>10400</v>
      </c>
      <c r="H57" s="20"/>
      <c r="I57" s="20"/>
      <c r="J57" s="27"/>
    </row>
    <row r="58" ht="58" customHeight="1" spans="1:10">
      <c r="A58" s="17">
        <v>52</v>
      </c>
      <c r="B58" s="17" t="s">
        <v>118</v>
      </c>
      <c r="C58" s="24" t="s">
        <v>119</v>
      </c>
      <c r="D58" s="17" t="s">
        <v>62</v>
      </c>
      <c r="E58" s="17">
        <f>2*2+9</f>
        <v>13</v>
      </c>
      <c r="F58" s="17">
        <v>70</v>
      </c>
      <c r="G58" s="17">
        <f t="shared" si="1"/>
        <v>910</v>
      </c>
      <c r="H58" s="20"/>
      <c r="I58" s="20"/>
      <c r="J58" s="27"/>
    </row>
    <row r="59" ht="58" customHeight="1" spans="1:10">
      <c r="A59" s="17">
        <v>53</v>
      </c>
      <c r="B59" s="17" t="s">
        <v>120</v>
      </c>
      <c r="C59" s="24" t="s">
        <v>121</v>
      </c>
      <c r="D59" s="17" t="s">
        <v>62</v>
      </c>
      <c r="E59" s="17">
        <f>3*2+6</f>
        <v>12</v>
      </c>
      <c r="F59" s="17">
        <v>70</v>
      </c>
      <c r="G59" s="17">
        <f t="shared" si="1"/>
        <v>840</v>
      </c>
      <c r="H59" s="20"/>
      <c r="I59" s="20"/>
      <c r="J59" s="27"/>
    </row>
    <row r="60" ht="56" customHeight="1" spans="1:10">
      <c r="A60" s="17">
        <v>54</v>
      </c>
      <c r="B60" s="17" t="s">
        <v>122</v>
      </c>
      <c r="C60" s="24" t="s">
        <v>123</v>
      </c>
      <c r="D60" s="17" t="s">
        <v>62</v>
      </c>
      <c r="E60" s="17">
        <f>1*2+4</f>
        <v>6</v>
      </c>
      <c r="F60" s="17">
        <v>50</v>
      </c>
      <c r="G60" s="17">
        <f t="shared" si="1"/>
        <v>300</v>
      </c>
      <c r="H60" s="20"/>
      <c r="I60" s="20"/>
      <c r="J60" s="27"/>
    </row>
    <row r="61" ht="61" customHeight="1" spans="1:10">
      <c r="A61" s="17">
        <v>55</v>
      </c>
      <c r="B61" s="17" t="s">
        <v>124</v>
      </c>
      <c r="C61" s="24" t="s">
        <v>125</v>
      </c>
      <c r="D61" s="17" t="s">
        <v>62</v>
      </c>
      <c r="E61" s="17">
        <f>1*2+9</f>
        <v>11</v>
      </c>
      <c r="F61" s="17">
        <v>50</v>
      </c>
      <c r="G61" s="17">
        <f t="shared" si="1"/>
        <v>550</v>
      </c>
      <c r="H61" s="20"/>
      <c r="I61" s="20"/>
      <c r="J61" s="27"/>
    </row>
    <row r="62" ht="59" customHeight="1" spans="1:10">
      <c r="A62" s="17">
        <v>56</v>
      </c>
      <c r="B62" s="17" t="s">
        <v>126</v>
      </c>
      <c r="C62" s="24" t="s">
        <v>127</v>
      </c>
      <c r="D62" s="17" t="s">
        <v>108</v>
      </c>
      <c r="E62" s="17">
        <f>4*2+6</f>
        <v>14</v>
      </c>
      <c r="F62" s="17">
        <v>20</v>
      </c>
      <c r="G62" s="17">
        <f t="shared" si="1"/>
        <v>280</v>
      </c>
      <c r="H62" s="20"/>
      <c r="I62" s="20"/>
      <c r="J62" s="27"/>
    </row>
    <row r="63" ht="56" customHeight="1" spans="1:10">
      <c r="A63" s="17">
        <v>57</v>
      </c>
      <c r="B63" s="17" t="s">
        <v>128</v>
      </c>
      <c r="C63" s="24" t="s">
        <v>129</v>
      </c>
      <c r="D63" s="17" t="s">
        <v>108</v>
      </c>
      <c r="E63" s="17">
        <f>1*2+2</f>
        <v>4</v>
      </c>
      <c r="F63" s="17">
        <v>20</v>
      </c>
      <c r="G63" s="17">
        <f t="shared" si="1"/>
        <v>80</v>
      </c>
      <c r="H63" s="20"/>
      <c r="I63" s="20"/>
      <c r="J63" s="27"/>
    </row>
    <row r="64" ht="56" customHeight="1" spans="1:10">
      <c r="A64" s="17">
        <v>58</v>
      </c>
      <c r="B64" s="17" t="s">
        <v>130</v>
      </c>
      <c r="C64" s="24" t="s">
        <v>131</v>
      </c>
      <c r="D64" s="17" t="s">
        <v>108</v>
      </c>
      <c r="E64" s="17">
        <f>11*2+11</f>
        <v>33</v>
      </c>
      <c r="F64" s="17">
        <v>30</v>
      </c>
      <c r="G64" s="17">
        <f t="shared" si="1"/>
        <v>990</v>
      </c>
      <c r="H64" s="20"/>
      <c r="I64" s="20"/>
      <c r="J64" s="27"/>
    </row>
    <row r="65" ht="56" customHeight="1" spans="1:10">
      <c r="A65" s="17">
        <v>59</v>
      </c>
      <c r="B65" s="17" t="s">
        <v>132</v>
      </c>
      <c r="C65" s="24" t="s">
        <v>133</v>
      </c>
      <c r="D65" s="17" t="s">
        <v>108</v>
      </c>
      <c r="E65" s="17">
        <f>1*2+2</f>
        <v>4</v>
      </c>
      <c r="F65" s="17">
        <v>30</v>
      </c>
      <c r="G65" s="17">
        <f t="shared" si="1"/>
        <v>120</v>
      </c>
      <c r="H65" s="20"/>
      <c r="I65" s="20"/>
      <c r="J65" s="27"/>
    </row>
    <row r="66" ht="55" customHeight="1" spans="1:10">
      <c r="A66" s="17">
        <v>60</v>
      </c>
      <c r="B66" s="17" t="s">
        <v>134</v>
      </c>
      <c r="C66" s="24" t="s">
        <v>135</v>
      </c>
      <c r="D66" s="17" t="s">
        <v>108</v>
      </c>
      <c r="E66" s="17">
        <f>4*2+4</f>
        <v>12</v>
      </c>
      <c r="F66" s="30">
        <v>30</v>
      </c>
      <c r="G66" s="17">
        <f t="shared" si="1"/>
        <v>360</v>
      </c>
      <c r="H66" s="20"/>
      <c r="I66" s="20"/>
      <c r="J66" s="27"/>
    </row>
    <row r="67" ht="84" customHeight="1" spans="1:10">
      <c r="A67" s="17">
        <v>61</v>
      </c>
      <c r="B67" s="17" t="s">
        <v>136</v>
      </c>
      <c r="C67" s="24" t="s">
        <v>137</v>
      </c>
      <c r="D67" s="17" t="s">
        <v>71</v>
      </c>
      <c r="E67" s="17">
        <f>22*2+63.6</f>
        <v>107.6</v>
      </c>
      <c r="F67" s="30">
        <v>32</v>
      </c>
      <c r="G67" s="17">
        <f t="shared" si="1"/>
        <v>3443.2</v>
      </c>
      <c r="H67" s="20"/>
      <c r="I67" s="20"/>
      <c r="J67" s="27"/>
    </row>
    <row r="68" ht="89" customHeight="1" spans="1:10">
      <c r="A68" s="17">
        <v>62</v>
      </c>
      <c r="B68" s="17" t="s">
        <v>138</v>
      </c>
      <c r="C68" s="24" t="s">
        <v>139</v>
      </c>
      <c r="D68" s="17" t="s">
        <v>71</v>
      </c>
      <c r="E68" s="17">
        <f>18.3*2+6.3</f>
        <v>42.9</v>
      </c>
      <c r="F68" s="30">
        <v>15</v>
      </c>
      <c r="G68" s="17">
        <f t="shared" si="1"/>
        <v>643.5</v>
      </c>
      <c r="H68" s="20"/>
      <c r="I68" s="20"/>
      <c r="J68" s="27"/>
    </row>
    <row r="69" ht="90" customHeight="1" spans="1:10">
      <c r="A69" s="17">
        <v>63</v>
      </c>
      <c r="B69" s="17" t="s">
        <v>140</v>
      </c>
      <c r="C69" s="24" t="s">
        <v>141</v>
      </c>
      <c r="D69" s="17" t="s">
        <v>71</v>
      </c>
      <c r="E69" s="17">
        <f>6.7*2</f>
        <v>13.4</v>
      </c>
      <c r="F69" s="30">
        <v>55</v>
      </c>
      <c r="G69" s="17">
        <f t="shared" si="1"/>
        <v>737</v>
      </c>
      <c r="H69" s="20"/>
      <c r="I69" s="20"/>
      <c r="J69" s="27"/>
    </row>
    <row r="70" ht="87" customHeight="1" spans="1:10">
      <c r="A70" s="17">
        <v>64</v>
      </c>
      <c r="B70" s="17" t="s">
        <v>142</v>
      </c>
      <c r="C70" s="24" t="s">
        <v>141</v>
      </c>
      <c r="D70" s="17" t="s">
        <v>71</v>
      </c>
      <c r="E70" s="17">
        <f>6.7*2+6.7</f>
        <v>20.1</v>
      </c>
      <c r="F70" s="30">
        <v>45</v>
      </c>
      <c r="G70" s="17">
        <f t="shared" si="1"/>
        <v>904.5</v>
      </c>
      <c r="H70" s="20"/>
      <c r="I70" s="20"/>
      <c r="J70" s="27"/>
    </row>
    <row r="71" ht="87" customHeight="1" spans="1:10">
      <c r="A71" s="17">
        <v>65</v>
      </c>
      <c r="B71" s="17" t="s">
        <v>143</v>
      </c>
      <c r="C71" s="24" t="s">
        <v>144</v>
      </c>
      <c r="D71" s="17" t="s">
        <v>71</v>
      </c>
      <c r="E71" s="17">
        <f>34.9*2+34.9</f>
        <v>104.7</v>
      </c>
      <c r="F71" s="30">
        <v>32</v>
      </c>
      <c r="G71" s="17">
        <f t="shared" si="1"/>
        <v>3350.4</v>
      </c>
      <c r="H71" s="20"/>
      <c r="I71" s="20"/>
      <c r="J71" s="27"/>
    </row>
    <row r="72" ht="88" customHeight="1" spans="1:10">
      <c r="A72" s="17">
        <v>66</v>
      </c>
      <c r="B72" s="17" t="s">
        <v>145</v>
      </c>
      <c r="C72" s="24" t="s">
        <v>146</v>
      </c>
      <c r="D72" s="17" t="s">
        <v>71</v>
      </c>
      <c r="E72" s="17">
        <f>12*2+12</f>
        <v>36</v>
      </c>
      <c r="F72" s="30">
        <v>18</v>
      </c>
      <c r="G72" s="17">
        <f t="shared" si="1"/>
        <v>648</v>
      </c>
      <c r="H72" s="20"/>
      <c r="I72" s="20"/>
      <c r="J72" s="27"/>
    </row>
    <row r="73" ht="90" customHeight="1" spans="1:10">
      <c r="A73" s="17">
        <v>67</v>
      </c>
      <c r="B73" s="17" t="s">
        <v>147</v>
      </c>
      <c r="C73" s="24" t="s">
        <v>148</v>
      </c>
      <c r="D73" s="17" t="s">
        <v>71</v>
      </c>
      <c r="E73" s="17">
        <f>17.83*2+16</f>
        <v>51.66</v>
      </c>
      <c r="F73" s="17">
        <v>18</v>
      </c>
      <c r="G73" s="17">
        <f t="shared" si="1"/>
        <v>929.88</v>
      </c>
      <c r="H73" s="20"/>
      <c r="I73" s="20"/>
      <c r="J73" s="27"/>
    </row>
    <row r="74" ht="92" customHeight="1" spans="1:10">
      <c r="A74" s="17">
        <v>68</v>
      </c>
      <c r="B74" s="17" t="s">
        <v>149</v>
      </c>
      <c r="C74" s="24" t="s">
        <v>150</v>
      </c>
      <c r="D74" s="17" t="s">
        <v>71</v>
      </c>
      <c r="E74" s="17">
        <f>20*2+20</f>
        <v>60</v>
      </c>
      <c r="F74" s="17">
        <v>19</v>
      </c>
      <c r="G74" s="17">
        <f t="shared" si="1"/>
        <v>1140</v>
      </c>
      <c r="H74" s="20"/>
      <c r="I74" s="20"/>
      <c r="J74" s="27"/>
    </row>
    <row r="75" ht="90" customHeight="1" spans="1:10">
      <c r="A75" s="17">
        <v>69</v>
      </c>
      <c r="B75" s="17" t="s">
        <v>151</v>
      </c>
      <c r="C75" s="24" t="s">
        <v>152</v>
      </c>
      <c r="D75" s="17" t="s">
        <v>71</v>
      </c>
      <c r="E75" s="17">
        <f>57.2*2+25.9</f>
        <v>140.3</v>
      </c>
      <c r="F75" s="17">
        <v>21</v>
      </c>
      <c r="G75" s="17">
        <f t="shared" si="1"/>
        <v>2946.3</v>
      </c>
      <c r="H75" s="20"/>
      <c r="I75" s="20"/>
      <c r="J75" s="27"/>
    </row>
    <row r="76" ht="90" customHeight="1" spans="1:10">
      <c r="A76" s="17">
        <v>70</v>
      </c>
      <c r="B76" s="17" t="s">
        <v>153</v>
      </c>
      <c r="C76" s="24" t="s">
        <v>154</v>
      </c>
      <c r="D76" s="17" t="s">
        <v>71</v>
      </c>
      <c r="E76" s="17">
        <f>6.93*2+22.8</f>
        <v>36.66</v>
      </c>
      <c r="F76" s="17">
        <v>22</v>
      </c>
      <c r="G76" s="17">
        <f t="shared" si="1"/>
        <v>806.52</v>
      </c>
      <c r="H76" s="20"/>
      <c r="I76" s="20"/>
      <c r="J76" s="27"/>
    </row>
    <row r="77" ht="91" customHeight="1" spans="1:10">
      <c r="A77" s="17">
        <v>71</v>
      </c>
      <c r="B77" s="17" t="s">
        <v>155</v>
      </c>
      <c r="C77" s="24" t="s">
        <v>156</v>
      </c>
      <c r="D77" s="17" t="s">
        <v>71</v>
      </c>
      <c r="E77" s="17">
        <f>4.6*2</f>
        <v>9.2</v>
      </c>
      <c r="F77" s="17">
        <v>33</v>
      </c>
      <c r="G77" s="17">
        <f t="shared" si="1"/>
        <v>303.6</v>
      </c>
      <c r="H77" s="20"/>
      <c r="I77" s="20"/>
      <c r="J77" s="27"/>
    </row>
    <row r="78" ht="89" customHeight="1" spans="1:10">
      <c r="A78" s="17">
        <v>72</v>
      </c>
      <c r="B78" s="17" t="s">
        <v>157</v>
      </c>
      <c r="C78" s="24" t="s">
        <v>158</v>
      </c>
      <c r="D78" s="17" t="s">
        <v>71</v>
      </c>
      <c r="E78" s="17">
        <f>10.35*3</f>
        <v>31.05</v>
      </c>
      <c r="F78" s="17">
        <v>38</v>
      </c>
      <c r="G78" s="17">
        <f t="shared" si="1"/>
        <v>1179.9</v>
      </c>
      <c r="H78" s="20"/>
      <c r="I78" s="20"/>
      <c r="J78" s="27"/>
    </row>
    <row r="79" ht="47" customHeight="1" spans="1:10">
      <c r="A79" s="17">
        <v>73</v>
      </c>
      <c r="B79" s="17" t="s">
        <v>159</v>
      </c>
      <c r="C79" s="24" t="s">
        <v>160</v>
      </c>
      <c r="D79" s="17" t="s">
        <v>71</v>
      </c>
      <c r="E79" s="17">
        <f>120*2</f>
        <v>240</v>
      </c>
      <c r="F79" s="17">
        <v>15</v>
      </c>
      <c r="G79" s="17">
        <f t="shared" si="1"/>
        <v>3600</v>
      </c>
      <c r="H79" s="20"/>
      <c r="I79" s="20"/>
      <c r="J79" s="27"/>
    </row>
    <row r="80" ht="51" customHeight="1" spans="1:10">
      <c r="A80" s="17">
        <v>74</v>
      </c>
      <c r="B80" s="17" t="s">
        <v>161</v>
      </c>
      <c r="C80" s="24" t="s">
        <v>162</v>
      </c>
      <c r="D80" s="17" t="s">
        <v>108</v>
      </c>
      <c r="E80" s="17">
        <v>3</v>
      </c>
      <c r="F80" s="17">
        <v>80</v>
      </c>
      <c r="G80" s="17">
        <f t="shared" si="1"/>
        <v>240</v>
      </c>
      <c r="H80" s="20"/>
      <c r="I80" s="20"/>
      <c r="J80" s="27"/>
    </row>
    <row r="81" ht="44" customHeight="1" spans="1:10">
      <c r="A81" s="17">
        <v>75</v>
      </c>
      <c r="B81" s="17" t="s">
        <v>163</v>
      </c>
      <c r="C81" s="24" t="s">
        <v>164</v>
      </c>
      <c r="D81" s="17" t="s">
        <v>108</v>
      </c>
      <c r="E81" s="17">
        <f>3*2</f>
        <v>6</v>
      </c>
      <c r="F81" s="17">
        <v>30</v>
      </c>
      <c r="G81" s="17">
        <f t="shared" si="1"/>
        <v>180</v>
      </c>
      <c r="H81" s="20"/>
      <c r="I81" s="20"/>
      <c r="J81" s="27"/>
    </row>
    <row r="82" ht="48" customHeight="1" spans="1:10">
      <c r="A82" s="17">
        <v>76</v>
      </c>
      <c r="B82" s="17" t="s">
        <v>165</v>
      </c>
      <c r="C82" s="24" t="s">
        <v>166</v>
      </c>
      <c r="D82" s="17" t="s">
        <v>108</v>
      </c>
      <c r="E82" s="17">
        <f>3*2</f>
        <v>6</v>
      </c>
      <c r="F82" s="17">
        <v>60</v>
      </c>
      <c r="G82" s="17">
        <f t="shared" si="1"/>
        <v>360</v>
      </c>
      <c r="H82" s="20"/>
      <c r="I82" s="20"/>
      <c r="J82" s="27"/>
    </row>
    <row r="83" ht="40" customHeight="1" spans="1:10">
      <c r="A83" s="17">
        <v>77</v>
      </c>
      <c r="B83" s="17" t="s">
        <v>167</v>
      </c>
      <c r="C83" s="24" t="s">
        <v>168</v>
      </c>
      <c r="D83" s="17" t="s">
        <v>108</v>
      </c>
      <c r="E83" s="17">
        <v>3</v>
      </c>
      <c r="F83" s="17">
        <v>35</v>
      </c>
      <c r="G83" s="17">
        <f t="shared" si="1"/>
        <v>105</v>
      </c>
      <c r="H83" s="20"/>
      <c r="I83" s="20"/>
      <c r="J83" s="27"/>
    </row>
    <row r="84" ht="45" customHeight="1" spans="1:10">
      <c r="A84" s="17">
        <v>78</v>
      </c>
      <c r="B84" s="17" t="s">
        <v>169</v>
      </c>
      <c r="C84" s="24" t="s">
        <v>170</v>
      </c>
      <c r="D84" s="17" t="s">
        <v>62</v>
      </c>
      <c r="E84" s="17">
        <v>3</v>
      </c>
      <c r="F84" s="17">
        <v>70</v>
      </c>
      <c r="G84" s="17">
        <f t="shared" si="1"/>
        <v>210</v>
      </c>
      <c r="H84" s="20"/>
      <c r="I84" s="20"/>
      <c r="J84" s="27"/>
    </row>
    <row r="85" ht="45" customHeight="1" spans="1:10">
      <c r="A85" s="17">
        <v>79</v>
      </c>
      <c r="B85" s="17" t="s">
        <v>171</v>
      </c>
      <c r="C85" s="24" t="s">
        <v>172</v>
      </c>
      <c r="D85" s="17" t="s">
        <v>62</v>
      </c>
      <c r="E85" s="17">
        <v>3</v>
      </c>
      <c r="F85" s="17">
        <v>70</v>
      </c>
      <c r="G85" s="17">
        <f t="shared" si="1"/>
        <v>210</v>
      </c>
      <c r="H85" s="20"/>
      <c r="I85" s="20"/>
      <c r="J85" s="27"/>
    </row>
    <row r="86" ht="50" customHeight="1" spans="1:10">
      <c r="A86" s="17">
        <v>80</v>
      </c>
      <c r="B86" s="17" t="s">
        <v>173</v>
      </c>
      <c r="C86" s="24" t="s">
        <v>174</v>
      </c>
      <c r="D86" s="17" t="s">
        <v>62</v>
      </c>
      <c r="E86" s="17">
        <v>3</v>
      </c>
      <c r="F86" s="17">
        <v>70</v>
      </c>
      <c r="G86" s="17">
        <f t="shared" si="1"/>
        <v>210</v>
      </c>
      <c r="H86" s="20"/>
      <c r="I86" s="20"/>
      <c r="J86" s="27"/>
    </row>
    <row r="87" ht="50" customHeight="1" spans="1:10">
      <c r="A87" s="17">
        <v>81</v>
      </c>
      <c r="B87" s="17" t="s">
        <v>175</v>
      </c>
      <c r="C87" s="24" t="s">
        <v>172</v>
      </c>
      <c r="D87" s="17" t="s">
        <v>62</v>
      </c>
      <c r="E87" s="17">
        <f>10*2+7</f>
        <v>27</v>
      </c>
      <c r="F87" s="17">
        <v>95</v>
      </c>
      <c r="G87" s="17">
        <f t="shared" si="1"/>
        <v>2565</v>
      </c>
      <c r="H87" s="20"/>
      <c r="I87" s="20"/>
      <c r="J87" s="27"/>
    </row>
    <row r="88" ht="50" customHeight="1" spans="1:10">
      <c r="A88" s="17">
        <v>82</v>
      </c>
      <c r="B88" s="17" t="s">
        <v>176</v>
      </c>
      <c r="C88" s="24" t="s">
        <v>170</v>
      </c>
      <c r="D88" s="17" t="s">
        <v>62</v>
      </c>
      <c r="E88" s="17">
        <f>3*2+2</f>
        <v>8</v>
      </c>
      <c r="F88" s="17">
        <v>95</v>
      </c>
      <c r="G88" s="17">
        <f t="shared" si="1"/>
        <v>760</v>
      </c>
      <c r="H88" s="20"/>
      <c r="I88" s="20"/>
      <c r="J88" s="27"/>
    </row>
    <row r="89" ht="50" customHeight="1" spans="1:10">
      <c r="A89" s="17">
        <v>83</v>
      </c>
      <c r="B89" s="17" t="s">
        <v>177</v>
      </c>
      <c r="C89" s="24" t="s">
        <v>174</v>
      </c>
      <c r="D89" s="17" t="s">
        <v>108</v>
      </c>
      <c r="E89" s="17">
        <f>2*2+1</f>
        <v>5</v>
      </c>
      <c r="F89" s="17">
        <v>80</v>
      </c>
      <c r="G89" s="17">
        <f t="shared" si="1"/>
        <v>400</v>
      </c>
      <c r="H89" s="20"/>
      <c r="I89" s="20"/>
      <c r="J89" s="27"/>
    </row>
    <row r="90" ht="64" customHeight="1" spans="1:10">
      <c r="A90" s="17">
        <v>84</v>
      </c>
      <c r="B90" s="17" t="s">
        <v>178</v>
      </c>
      <c r="C90" s="24" t="s">
        <v>174</v>
      </c>
      <c r="D90" s="17" t="s">
        <v>108</v>
      </c>
      <c r="E90" s="17">
        <f>4*2+7</f>
        <v>15</v>
      </c>
      <c r="F90" s="17">
        <v>80</v>
      </c>
      <c r="G90" s="17">
        <f t="shared" si="1"/>
        <v>1200</v>
      </c>
      <c r="H90" s="20"/>
      <c r="I90" s="20"/>
      <c r="J90" s="27"/>
    </row>
    <row r="91" ht="36" spans="1:10">
      <c r="A91" s="17">
        <v>85</v>
      </c>
      <c r="B91" s="17" t="s">
        <v>179</v>
      </c>
      <c r="C91" s="24" t="s">
        <v>180</v>
      </c>
      <c r="D91" s="17" t="s">
        <v>108</v>
      </c>
      <c r="E91" s="17">
        <v>3</v>
      </c>
      <c r="F91" s="17">
        <v>100</v>
      </c>
      <c r="G91" s="17">
        <f t="shared" si="1"/>
        <v>300</v>
      </c>
      <c r="H91" s="20"/>
      <c r="I91" s="20"/>
      <c r="J91" s="27"/>
    </row>
    <row r="92" ht="57" customHeight="1" spans="1:10">
      <c r="A92" s="17">
        <v>86</v>
      </c>
      <c r="B92" s="19" t="s">
        <v>181</v>
      </c>
      <c r="C92" s="31" t="s">
        <v>182</v>
      </c>
      <c r="D92" s="17" t="s">
        <v>15</v>
      </c>
      <c r="E92" s="17">
        <f>2.8*0.6*2+1.2*0.6*2+3.1*0.6+1.2*0.6+2.2*0.6</f>
        <v>8.7</v>
      </c>
      <c r="F92" s="17">
        <v>550</v>
      </c>
      <c r="G92" s="17">
        <f t="shared" si="1"/>
        <v>4785</v>
      </c>
      <c r="H92" s="20"/>
      <c r="I92" s="20"/>
      <c r="J92" s="27"/>
    </row>
    <row r="93" ht="33" customHeight="1" spans="1:10">
      <c r="A93" s="17">
        <v>87</v>
      </c>
      <c r="B93" s="17" t="s">
        <v>183</v>
      </c>
      <c r="C93" s="18" t="s">
        <v>184</v>
      </c>
      <c r="D93" s="17" t="s">
        <v>15</v>
      </c>
      <c r="E93" s="17">
        <v>5</v>
      </c>
      <c r="F93" s="19">
        <v>200</v>
      </c>
      <c r="G93" s="17">
        <f t="shared" si="1"/>
        <v>1000</v>
      </c>
      <c r="H93" s="20"/>
      <c r="I93" s="20"/>
      <c r="J93" s="27"/>
    </row>
    <row r="94" ht="57" customHeight="1" spans="1:10">
      <c r="A94" s="17">
        <v>88</v>
      </c>
      <c r="B94" s="17" t="s">
        <v>185</v>
      </c>
      <c r="C94" s="24" t="s">
        <v>186</v>
      </c>
      <c r="D94" s="17" t="s">
        <v>62</v>
      </c>
      <c r="E94" s="17">
        <v>70</v>
      </c>
      <c r="F94" s="19">
        <v>25</v>
      </c>
      <c r="G94" s="17">
        <f t="shared" si="1"/>
        <v>1750</v>
      </c>
      <c r="H94" s="20"/>
      <c r="I94" s="20"/>
      <c r="J94" s="27"/>
    </row>
    <row r="95" ht="100" customHeight="1" spans="1:10">
      <c r="A95" s="17">
        <v>89</v>
      </c>
      <c r="B95" s="17" t="s">
        <v>187</v>
      </c>
      <c r="C95" s="18" t="s">
        <v>188</v>
      </c>
      <c r="D95" s="17" t="s">
        <v>15</v>
      </c>
      <c r="E95" s="17">
        <f>E12+E13+E14+E15+E16</f>
        <v>2247.12</v>
      </c>
      <c r="F95" s="19">
        <v>30</v>
      </c>
      <c r="G95" s="17">
        <f t="shared" si="1"/>
        <v>67413.6</v>
      </c>
      <c r="H95" s="20"/>
      <c r="I95" s="20"/>
      <c r="J95" s="27"/>
    </row>
    <row r="96" ht="25" customHeight="1" spans="1:10">
      <c r="A96" s="32" t="s">
        <v>189</v>
      </c>
      <c r="B96" s="32"/>
      <c r="C96" s="32"/>
      <c r="D96" s="32"/>
      <c r="E96" s="32"/>
      <c r="F96" s="32"/>
      <c r="G96" s="33">
        <f>SUM(G6:G95)</f>
        <v>3443627.135</v>
      </c>
      <c r="H96" s="20"/>
      <c r="I96" s="20"/>
      <c r="J96" s="27"/>
    </row>
    <row r="97" ht="13.5" spans="1:10">
      <c r="A97" s="34" t="s">
        <v>190</v>
      </c>
      <c r="B97" s="35"/>
      <c r="C97" s="36"/>
      <c r="D97" s="37"/>
      <c r="E97" s="35"/>
      <c r="F97" s="38"/>
      <c r="G97" s="38"/>
      <c r="H97" s="38"/>
      <c r="I97" s="38"/>
      <c r="J97" s="39"/>
    </row>
    <row r="98" spans="1:10">
      <c r="A98" s="36"/>
      <c r="B98" s="35"/>
      <c r="C98" s="36"/>
      <c r="D98" s="37"/>
      <c r="E98" s="35"/>
      <c r="F98" s="38"/>
      <c r="G98" s="38"/>
      <c r="H98" s="38"/>
      <c r="I98" s="38"/>
      <c r="J98" s="39"/>
    </row>
    <row r="99" spans="1:10">
      <c r="A99" s="36"/>
      <c r="B99" s="35"/>
      <c r="C99" s="36"/>
      <c r="D99" s="37"/>
      <c r="E99" s="35"/>
      <c r="F99" s="38"/>
      <c r="G99" s="38"/>
      <c r="H99" s="38"/>
      <c r="I99" s="38"/>
      <c r="J99" s="39"/>
    </row>
    <row r="100" ht="13.5" spans="1:10">
      <c r="A100" s="36"/>
      <c r="B100" s="35"/>
      <c r="C100" s="36"/>
      <c r="D100" s="37"/>
      <c r="E100" s="35"/>
      <c r="F100" s="38"/>
      <c r="G100" s="38"/>
      <c r="H100" s="38"/>
      <c r="I100" s="38"/>
      <c r="J100" s="39"/>
    </row>
    <row r="101" ht="351" customHeight="1" spans="1:10">
      <c r="A101" s="36"/>
      <c r="B101" s="35"/>
      <c r="C101" s="36"/>
      <c r="D101" s="37"/>
      <c r="E101" s="35"/>
      <c r="F101" s="38"/>
      <c r="G101" s="38"/>
      <c r="H101" s="38"/>
      <c r="I101" s="38"/>
      <c r="J101" s="39"/>
    </row>
  </sheetData>
  <mergeCells count="16">
    <mergeCell ref="A1:J1"/>
    <mergeCell ref="F2:J2"/>
    <mergeCell ref="A5:D5"/>
    <mergeCell ref="A37:F37"/>
    <mergeCell ref="A96:F96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A97:J101"/>
  </mergeCells>
  <pageMargins left="0.156944444444444" right="0.118055555555556" top="0.314583333333333" bottom="0.156944444444444" header="0.275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给、排水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陈飞</cp:lastModifiedBy>
  <dcterms:created xsi:type="dcterms:W3CDTF">2023-10-30T09:52:00Z</dcterms:created>
  <dcterms:modified xsi:type="dcterms:W3CDTF">2024-09-23T07:33:00Z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0A08EB4D5D004B3C894812ABBA7213ED_13</vt:lpwstr>
  </property>
  <property fmtid="{D5CDD505-2E9C-101B-9397-08002B2CF9AE}" pid="3" name="KSOProductBuildVer">
    <vt:lpwstr>2052-12.1.0.16412</vt:lpwstr>
  </property>
</Properties>
</file>