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tabRatio="860" activeTab="7"/>
  </bookViews>
  <sheets>
    <sheet name="汇总表" sheetId="10" r:id="rId1"/>
    <sheet name="1号桥工程" sheetId="5" r:id="rId2"/>
    <sheet name="2号桥工程" sheetId="6" r:id="rId3"/>
    <sheet name="3号桥工程" sheetId="7" r:id="rId4"/>
    <sheet name="4号桥工程" sheetId="8" r:id="rId5"/>
    <sheet name="5号桥工程" sheetId="9" r:id="rId6"/>
    <sheet name="预制场修建和其它费用" sheetId="4" r:id="rId7"/>
    <sheet name="机械租赁费" sheetId="2" r:id="rId8"/>
  </sheets>
  <definedNames>
    <definedName name="_xlnm._FilterDatabase" localSheetId="1" hidden="1">'1号桥工程'!$A$4:$K$42</definedName>
    <definedName name="_xlnm._FilterDatabase" localSheetId="2" hidden="1">'2号桥工程'!$A$4:$K$47</definedName>
    <definedName name="_xlnm._FilterDatabase" localSheetId="3" hidden="1">'3号桥工程'!$A$4:$K$47</definedName>
  </definedNames>
  <calcPr calcId="144525"/>
</workbook>
</file>

<file path=xl/sharedStrings.xml><?xml version="1.0" encoding="utf-8"?>
<sst xmlns="http://schemas.openxmlformats.org/spreadsheetml/2006/main" count="878" uniqueCount="209">
  <si>
    <t>2025年“F”项目桥梁工程报价汇总表</t>
  </si>
  <si>
    <t>序号</t>
  </si>
  <si>
    <t>项目名称</t>
  </si>
  <si>
    <t>含税最高控制价
（元）</t>
  </si>
  <si>
    <t>班组所报含税价格
（元）</t>
  </si>
  <si>
    <t>适用税率</t>
  </si>
  <si>
    <t>备注</t>
  </si>
  <si>
    <t>1号桥工程</t>
  </si>
  <si>
    <t>2号桥工程</t>
  </si>
  <si>
    <t>3号桥工程</t>
  </si>
  <si>
    <t>4号桥工程</t>
  </si>
  <si>
    <t>5号桥工程</t>
  </si>
  <si>
    <t>预制场修建和其它费用</t>
  </si>
  <si>
    <t>机械租赁费</t>
  </si>
  <si>
    <t>含税总价合计：</t>
  </si>
  <si>
    <t>注：
1、全费用综合单价，包括人工费、材料费（甲供材除外）、机械费、管理费、利润、措施费、大型机械进出场费（除清单单列机械外）、降排水费（除基坑降排水）、规费、销项增值税和附加税、弃土费，满足环保、城管、政策要求所需的施工措施费及赶工等费用；以上工程量均为暂估量，不因结算工程量与合同工程量不一致而调整综合单价。
2.现场安全环保文明施工管理要求：（1）由公司统一发放印有“兴绿园林”字样和LOGO的安全帽和反光背心，班组按实名制领取，使用完后交回项目部，否则按采购费用扣款，其余参照合同附件中安全环保管理协议执行。（2）现场雾炮机由甲方提供，投标单位需安排人员管理使用，人工费、油费、维修费及管理费用综合考虑到投标报价中，不单独计取。  （3）防尘网由甲方提供，投标单位安排人员进行覆盖、回收、现场转移等，人工费综合考虑到投标报价中，不单独计取。（5）现场机械均实行一机一炮，每台挖掘机械均应配备随机雾炮机，工作时需保持雾炮机正常工作，加水、加油、维护等费用综合考虑在报价中。（6）机械配置需满足进度要求（7）我司不提供水电接驳口及临时冲洗设施，由承包人自行考虑；
3.承包人应在报价前自行完成现场踏勘，充分掌握现场实际情况
4、班组应购买雇主责任险，并按照项目经理部安全文明施工要求规范施工；
5、临水、临电的搭接：发包人不提供用电接驳口，承包人需自备发电机或自行协商接电，发电机购置或租赁、燃油费、电费、水费、接驳费、协调费、维护费、人工费、电费、材料（含支管及三级配电箱）等一切与此相关的费用均已包含在清单“施工用电”“施工用水”中，由承包人自主报价，包干使用，结算时不作调整。
6、洗车池修建、车辆日常冲洗：项目经理部不修建洗车池，车辆进出场清洗由承包人负责管理；
7、发包人提供施工临时便道和机械作业平台，施工期间的平台修整由承包人综合考虑并计入投标报价中，不另行计取。
8、检测项及检测费：承包人需负责施工过程中的自检工作及费用，包括但不限于自检工具、自检记录、自检人工及施工机械的检测和备案（如需要），同时配合发包人和建设方对材料、构件、工序的常规检验试验以及第三方专项检测。
9、其他要求：T梁、空心板预制场及钢筋制作场地由发包人指定，承包人实施；
10、承包人需配资料员，完成自己的所涉及资料，配合甲方按照甲方要求完成工程相关资料；
11、施工大门、围挡、广告布施工和维护由项目经理部负责；预制场地由发包人提供，承包人进场后预制场管理及甲供材料看管费用由承包人自行负责
12、临时道路修建及维护：承包人自行考虑，入口道路项目经理部负责，统一管理由项目经理部负责；桥梁预制构件/现浇构件制作安装等施工过程中的临边防护、安全防护措施由承包人负责；
13、甲供材料下车、二次转运及保管：由承包人负责，甲供材料以清单注明为准，未注明的均为乙供；甲供钢材损耗须控制在7%以内，甲供商品砼损耗须控制在4%以内。
14、民工按要求进行实名制打卡。</t>
  </si>
  <si>
    <t>1号桥梁工程劳务施工清单与报价表</t>
  </si>
  <si>
    <t>项目特征描述</t>
  </si>
  <si>
    <t>单位</t>
  </si>
  <si>
    <t>工程量</t>
  </si>
  <si>
    <t>采购最高限价（含税）</t>
  </si>
  <si>
    <t>投标报价</t>
  </si>
  <si>
    <t>全费用综合单价（元）</t>
  </si>
  <si>
    <t>合价（元）</t>
  </si>
  <si>
    <t>含税全费用单价（元）</t>
  </si>
  <si>
    <t>含税合价（元）</t>
  </si>
  <si>
    <t>一</t>
  </si>
  <si>
    <t>土石方工程</t>
  </si>
  <si>
    <t>场内土石方挖运填</t>
  </si>
  <si>
    <t>1.完成项目范围内桥梁工程土石方开挖、转运、回填工程，工作内容包括但不限于以下工程内容：（1）土石方开挖、石方破碎大改小、土石方转运（含红线范围内取土回填转运，运距综合考虑）、回填等；开挖的各类土、石综合（详见地勘），现场建(废)渣等综合考虑；施工区域换填、回填桥梁作业区域土石方。
2.填方来源：来源为现场红线内原有土石方，场内综合运距1-2km。
3.开挖、回填标高：挖填标高均应满足设计要求，误差控制在设计标高±5cm内。
4.开挖方式、场内运输方式：承包人自行确定。
5.开挖方案和边坡施工防护及对管线、构筑物、建筑物等采取的保护措施须经业主批准，满足安全、文明施工相关规范及规定，包含在投标报价中。
6.其他：临边及孔洞的防护、进出车辆冲洗管理、场内外路面清洗管理、投标单位自己操作人员的劳保防护用品、临时用水用电（含水电费用）、必要安全措施等由投标单位承担；现场出现超挖和欠挖现象，造成的损失由投标单位承担；施工内容涉及的检测（复检）费用和送样检测等费用由投标单位承担；机械进、出场费用（含多次进出场）由投标单位综合考虑，包含在投标报价中。                                                    
7.其余要求：施工过程中应满足城管和环保要求。为保证施工工期并达到环保要求，夜间施工产生的措施费及赶工费等费用包含在综合单价中。
8.锥坡填筑前应对其地基按相应路基高度地基要求进行处理,锥坡填土分层厚度不得大于30cm,压实度要求不小于95%。
8.工程量以现场收方为准。</t>
  </si>
  <si>
    <t>m3</t>
  </si>
  <si>
    <t>土石方开挖、外弃</t>
  </si>
  <si>
    <t>1.完成项目范围内桥梁工程土石方开挖外弃工程，工作内容包括但不限于以下工程内容：（1）土石方开挖、石方破碎大改小、土石方转运外弃；（2）土石围堰开挖外弃；（3）桥梁基础开挖外弃；开挖的各类土、石综合（详见地勘），现场建(废)渣等综合考虑；
2.外弃内容：开挖的各类土、石(含淤泥)综合，现场建(废)渣等综合考虑 
3.弃土外运权责：发包人不指定弃土场，由承包人自行踏勘现场、选定合规弃土场、确定运输路线与运距；弃土外运涉及的运输、装卸、弃土场租赁 / 征用、合规手续办理、环保水保、防护等全部费用，均包含在综合单价内，发包人不另行支付。承包人承担弃土全流程合规责任，因违规产生的行政处罚、第三方索赔及全部风险损失，均由承包人全额承担，合同价款不作调整。
4.开挖深度：开挖标高应满足设计要求，误差控制在设计标高±5cm内。
5.开挖方式、场内运输方式：承包人自行确定。
6.开挖方案和边坡施工防护及对管线、构筑物、建筑物等采取的保护措施须经业主批准，满足安全、文明施工相关规范及规定，包含在投标报价中。
10.其他：临边及孔洞的防护、进出车辆冲洗管理、场内外路面清洗管理、投标单位自己操作人员的劳保防护用品、临时用水用电（含水电费用）、必要安全措施等由投标单位承担；现场出现超挖和欠挖现象，造成的损失由投标单位承担；施工内容的检测（复检）费用和送样检测等费用由投标单位承担；机械进、出场费用（含多次进出场）由投标单位综合考虑，包含在投标报价中。                                                    
11.其余要求：施工过程中应满足城管和环保要求。为保证施工工期并达到环保要求，夜间施工产生的措施费及赶工费等费用包含在综合单价中。
12.工程量以现场收方为准</t>
  </si>
  <si>
    <t>二</t>
  </si>
  <si>
    <t xml:space="preserve">下部结构 </t>
  </si>
  <si>
    <t>承台垫层、桥头搭板垫层、桥头搭板混凝土浇筑（混凝土甲供）</t>
  </si>
  <si>
    <t>1.混凝土强度等级：混凝土强度等级：采用商品混凝土，混凝土由发包人供应。
2.混凝土浇筑机械及方式：浇筑机械、施工方案由承包人自行确定；泵车、天泵费用由发包人承担；发包人负责提供临时便道及作业平台，承包人负责施工期间场内运输道路、浇筑作业场地修整，相关费用综合考虑在报价中。
3.垫层厚度：综合考虑；
4.模板工程：模板费用单独列项计价。
5.搭板与桥台处用沥青玛蹄脂填料填充，搭板与牛腿交接处设置1cm垫油毛毡，费用由承包人综合考虑在投标报价中
6.施工质量要求：施工工艺、质量标准均满足设计图纸及现行施工技术规范、质量验收标准。</t>
  </si>
  <si>
    <t>损耗4%</t>
  </si>
  <si>
    <t>承台混凝土浇筑 （混凝土甲供）</t>
  </si>
  <si>
    <t>1.混凝土强度等级：混凝土强度等级：采用商品混凝土，混凝土由发包人供应。
2.混凝土浇筑机械及方式：浇筑机械、施工方案由承包人自行确定；泵车、天泵费用由发包人承担；发包人负责提供临时便道及作业平台，承包人负责施工期间场内运输道路、浇筑作业场地修整，相关费用综合考虑在报价中。
3.养护及温控措施：混凝土浇筑完成后及时覆盖保湿养护，养护时间满足现行规范要求；大体积混凝土需采取测温、保温、降温等防裂措施，相关费用由承包人综合考虑在报价中。
4.模板工程：模板费用单独列项计价。
5.施工质量要求：施工工艺、质量标准均满足设计图纸及现行施工技术规范、质量验收标准。</t>
  </si>
  <si>
    <t>台身及侧墙片石混凝土浇筑（混凝土甲供、片石乙供）</t>
  </si>
  <si>
    <t>1.混凝土强度等级：片石商品砼（混凝土甲供、片石乙供）
2.混凝土浇筑机械及方式：浇筑机械、施工方案由承包人自行确定；泵车、天泵费用由发包人承担；发包人负责提供临时便道及作业平台，承包人负责施工期间场内运输道路、浇筑作业场地修整，相关费用综合考虑在报价中。
3.片石由承包人提供，片石量不大于结构体积的 20%，厚度150～300mm，净距 ≥150mm，不得接触钢筋与预埋件，抗压强度≥30MPa，且不低于混凝土强度等级。
4.养护及温控措施：混凝土浇筑完成后及时覆盖保湿养护，养护时间满足现行规范要求；大体积混凝土需采取测温、保温、降温等防裂措施，相关费用由承包人综合考虑在报价中。
5.模板工程：模板费用单独列项计价。
6.施工质量要求：施工工艺、质量标准均满足设计图纸及现行施工技术规范、质量验收标准。</t>
  </si>
  <si>
    <t>台帽混凝土浇筑（混凝土甲供）</t>
  </si>
  <si>
    <t>砂砾垫层</t>
  </si>
  <si>
    <t>1.垫层材料：砂砾垫层
2.厚度：10cm
3.位置：桥台锥坡基层
4.其他：满足设计及现行施工技术、质量验收规范要求</t>
  </si>
  <si>
    <t>锥坡 人工修坡</t>
  </si>
  <si>
    <t>1.锥坡清理：浆砌片石施工前，按设计坡比、坡度及标高对锥坡坡面进行人工修整、清理，清除坡面浮土、杂物、松散土体及危石，修整后坡面平整、顺直、密实，无凹凸、松动现象，坡比符合设计要求
2.做法：满足设计及现行施工技术、质量验收规范要求
3.计算规则：以实际修坡的锥坡面积计算</t>
  </si>
  <si>
    <t>m2</t>
  </si>
  <si>
    <t>锥坡 M7.5浆砌片石</t>
  </si>
  <si>
    <t>1.部位：锥坡 
2.材料品种、规格：片石 
3.砂浆强度等级 ：M7.5 湿拌砂浆
4.其它：未尽事宜满足设计及现行技术、质量验收规范要求</t>
  </si>
  <si>
    <t>钢筋制作、运输、安装（钢筋甲供）</t>
  </si>
  <si>
    <t>1.钢筋种类、规格：种类及规格综合（钢筋甲供）
2.钢筋连接方式：各种连接方式承包人综合考虑在报价中
3.其他：甲方将钢筋原材运至现场指定点后，卸车、堆放、储存、场内转运、保护、及除锈等工作由承包人实施；钢筋吊运、安装、固定、保护层垫块安装以及其他相关附属及所有工作均包含在综合单价中，不另行计算
4.计量规则：依据图纸所示，按钢筋设计重量计算，不计搭接、损耗、固定钢筋的材料、定位架立钢筋、吊装钢筋、钢板、铁丝焊条等，除甲供材外，其他附属材料均自行购买，已包含在此单价中
5.包含完成该工作所需的人工费、材料费（含辅材）、机械费、机械进出场费、材料场内外运输、二次或多次转运费均已包含在单价内；
6.钢筋无粘接处涂环氧酚漆二层、内包玻璃丝布二层、外缠聚乙烯胶带二层；环氧酚漆颜色、粘度、附着力、韧性等执行相关国家标准;玻璃丝布应具有良好的防腐性能,满足行业相关要求;聚乙烯胶带各项性能指标应完全符合《钢制管道聚乙烯胶粘带防腐层技术标准》(SY/T0414-2017)的规定。
7.拉杆钢筋应做防腐处理，费用承包人综合考虑在报价中
8.未尽事宜满足设计及现行技术、质量验收规范要求</t>
  </si>
  <si>
    <t>t</t>
  </si>
  <si>
    <t>损耗7%</t>
  </si>
  <si>
    <t>三</t>
  </si>
  <si>
    <t xml:space="preserve">上部结构 </t>
  </si>
  <si>
    <t>防震挡块混凝土浇筑（混凝土甲供）</t>
  </si>
  <si>
    <t>1.混凝土强度等级：混凝土强度等级：采用商品混凝土，混凝土由发包人供应。
2.混凝土浇筑机械及方式：浇筑机械、施工方案由承包人自行确定；泵车、天泵费用由发包人承担；发包人负责提供临时便道及作业平台，承包人负责施工期间场内运输道路、浇筑作业场地修整，相关费用综合考虑在报价中。
3.养护及温控措施：混凝土浇筑完成后及时覆盖保湿养护，养护时间满足现行规范要求；相关费用由承包人综合考虑在报价中。
4.模板工程：模板费用单独列项计价。
5.施工质量要求：施工工艺、质量标准均满足设计图纸及现行施工技术规范、质量验收标准。</t>
  </si>
  <si>
    <t>支座垫石混凝土浇筑（混凝土甲供）</t>
  </si>
  <si>
    <t>板式橡胶支座 （支座甲供）</t>
  </si>
  <si>
    <t>1.材质：板式橡胶支座（支座甲供） 
2.规格、型号：GBZJ350×450×99/GBZJH300x500x86
3.其它：未尽事宜满足设计及现行技术、质量验收规范要求</t>
  </si>
  <si>
    <t>块</t>
  </si>
  <si>
    <t>预制T梁、翼板混凝土制安（混凝土甲供）</t>
  </si>
  <si>
    <t>1.部位：T梁、翼板（含模板）
2.规格型号：C50钢筋混凝土预制梁（混凝土甲供）
3.工作内容：包括但不限于搭设工作平台、脚手架及模板材料、模板制作安装、安、拆、修、涂脱模剂、搬运、堆放，混凝土灌注、养护、成品梁移运存放，预留预埋件等全部工作内容；梁体运输、梁体安装、梁体就位，过跨、T梁临时固定牢固及其他附属工作；
4.计量规则：依据图纸所示，以实际完成并经双方验收合格的混凝土工程量为准；除甲供材外：其他附属材料均自行购买，已包含在此单价中
5.吊装及安装方式、运输方式：承包人自行考虑
6.预制梁达到清水混凝土效果，如达不到效果自行处理，费用自行承担。
7.预制、堆放场地由甲方指定，预制场辅材、钢模板、设备、由承包人负责
8.预制梁与背墙之间用聚苯乙烯泡沫板填塞紧密，费用已包含在投标报价中
9.T梁与桥台接触处顶部设置2mm隔离层，隔离层采用刷两遍沥青,铺一层塑料薄膜。
10.T梁吊运采用兜托梁底起吊法，不设吊环，预制梁采用钢丝绳套箍吊装，吊点应设在梁端隔梁中心线内侧300mm的范围内，此处翼板上注意预留吊洞。
11.内外侧边梁翼缘板沿桥纵向设滴水槽，滴水槽可用木条形成。
12.未尽事宜满足设计及现行技术、质量验收规范要求</t>
  </si>
  <si>
    <t>翼板混凝土浇筑（混凝土甲供）</t>
  </si>
  <si>
    <t>1.混凝土强度等级：混凝土强度等级：采用商品混凝土，混凝土由发包人供应。
2.混凝土浇筑机械及方式：浇筑机械、施工方案由承包人自行确定；泵车、天泵费用由发包人承担；发包人负责提供临时便道及作业平台，承包人负责施工期间场内运输道路、浇筑作业场地修整，相关费用综合考虑在报价中。
3.养护及温控措施：混凝土浇筑完成后及时覆盖保湿养护，养护时间满足现行规范要求；相关费用由承包人综合考虑在报价中。
4.模板工程：模板费用单独列项计价。
5.现浇与预制混凝土交界处凿毛处理保证湿接缝处新、老混凝土连接施工质量；相关费用由承包人综合考虑在报价中。
6.施工质量要求：施工工艺、质量标准均满足设计图纸及现行施工技术规范、质量验收标准。</t>
  </si>
  <si>
    <t>横隔梁混凝土浇筑（混凝土甲供）</t>
  </si>
  <si>
    <t>桥面铺装混凝土浇筑（混凝土甲供）</t>
  </si>
  <si>
    <t>1.混凝土强度等级：混凝土强度等级：采用商品混凝土，混凝土由发包人供应。
2.混凝土浇筑机械及方式：浇筑机械、施工方案由承包人自行确定；泵车、天泵费用由发包人承担；发包人负责提供临时便道及作业平台，承包人负责施工期间场内运输道路、浇筑作业场地修整，相关费用综合考虑在报价中。
3.养护及温控措施：混凝土浇筑完成后及时覆盖保湿养护，养护时间满足现行规范要求；相关费用由承包人综合考虑在报价中。
4.模板工程：模板费用单独列项计价。
5.在浇筑桥面现浇层混凝土前，必须保证预制梁顶面混凝土拉毛并清洗干净；相关费用由承包人综合考虑在报价中。
5.施工质量要求：施工工艺、质量标准均满足设计图纸及现行施工技术规范、质量验收标准。</t>
  </si>
  <si>
    <t>护栏基座混凝土浇筑（混凝土甲供）</t>
  </si>
  <si>
    <t>聚丙烯纤维混凝土混凝土浇筑（混凝土甲供）</t>
  </si>
  <si>
    <t>钢绞线 φs15.2（1号桥）（钢绞线、永久锚具甲供）</t>
  </si>
  <si>
    <t>1.钢绞线及锚夹具、垫板卸车搬运至甲方指定地点后覆盖、制作安装预应力钢绞线：
2.工作内容：包含搭拆临时脚手架及操作平台；材料卸车、场内材料倒运；钢绞线制束、穿束，安锚具（锚具甲供、工作锚承包人自行考虑）、锚垫板等；张拉、切割，砼凿毛、清洗孔道，压浆，封锚头，材料运输；按设计图纸为完成本项工作的全部工作内容。
3、压浆规格：42.5 级以上的低碱普通硅酸盐水泥，压浆参数详见公路桥涵施工技术规范                                                        4、计量规则：在设计数量范围内，以现场完成的钢绞线重量计算，钢绞线长度按两端锚具间的理论长度计算，锚具外的工作长度不予计量；锚具、管道、锚板及联结钢板等不单独计量；除甲供材外，其他附属材料均自行购买，已包含在此单价中。                              
5.未尽事宜满足设计及现行技术、质量验收规范要求</t>
  </si>
  <si>
    <t>波纹管 内径80mm</t>
  </si>
  <si>
    <t>1.安装部位(室内、外)：室外
2.材质：波纹管
3.型号、规格：DN80
4.连接方式：详设计施工图
5.压力试验及冲洗：满足设计及规范要求  
6.管道标识：满足设计及规范要求
7.其它：未尽事宜满足设计及现行技术、质量验收规范要求</t>
  </si>
  <si>
    <t>m</t>
  </si>
  <si>
    <t>波纹管 内径70mm</t>
  </si>
  <si>
    <t>1.安装部位(室内、外)：室外
2.材质：波纹管
3.型号、规格：DN70
4.连接方式：详设计施工图
5.压力试验及冲洗：满足设计及规范要求  
6.管道标识：满足设计及规范要求
7.其它：未尽事宜满足设计及现行技术、质量验收规范要求</t>
  </si>
  <si>
    <t>700*640*40mm镀锌钢板</t>
  </si>
  <si>
    <t>1.钢材品种、规格：700*640*40mm镀锌钢板
2.要求：梁底预埋钢板进行热浸锌处理将钢板浸入600°C左右高温融化的锌液中，使钢板表面附着锌层，锌层厚度不得小于65um
3.防火要求：防火要求及做法详见设计施工图。
4.其它：未尽事宜满足设计及现行技术、质量验收规范要求</t>
  </si>
  <si>
    <t>桥梁伸缩缝（伸缩缝甲供）</t>
  </si>
  <si>
    <t>1.材料品种：伸缩缝 （伸缩缝甲供）
2.规格、型号：D80型 
3.混凝土种类、强度等级：聚丙烯纤维混凝土 C50（清单另列）
4.含伸缩缝安装、调整、固定、二转及多次转运、预埋钢筋梳理、原有混凝土剔除、基层清理、建渣外弃等
5.其它：未尽事宜满足设计及现行技术、质量验收规范要求</t>
  </si>
  <si>
    <t>φ110UPVC泄水管</t>
  </si>
  <si>
    <t>1.材料品种：UPVC泄水管 
2.管径：φ110
3.其它：未尽事宜满足设计及现行技术、质量验收规范要求</t>
  </si>
  <si>
    <t>桥台处桥面切缝 3x30mm</t>
  </si>
  <si>
    <t>1.缝宽：3mm
2.缝深：30mm
3.内填沥青玛蹄脂
4.位置：桥台处桥面
5.其它：未尽事宜满足设计及现行技术、质量验收规范要求</t>
  </si>
  <si>
    <t>四</t>
  </si>
  <si>
    <t>模板、脚手架工程</t>
  </si>
  <si>
    <t>承台垫层、桥头搭板垫层、桥头搭板模板安拆</t>
  </si>
  <si>
    <t>1.部位：垫层、搭板
2.支模高度：综合
3.模板类型：本项目承包人应根据施工经验，现场实际情况和企业自身情况综合考虑综合单价，不论采用何种材质规格及厚度的模板均不做调整，且必须达到相关要求
4.支架材料：钢管、木支架综合，且包含使用的对拉螺杆、止水螺杆等一切费用
5.其它：未尽事宜满足设计及现行技术、质量验收规范要求</t>
  </si>
  <si>
    <t>承台模板安拆</t>
  </si>
  <si>
    <t>1.部位：承台
2.支模高度：综合
3.模板类型：本项目承包人应根据施工经验，现场实际情况和企业自身情况综合考虑综合单价，不论采用何种材质规格及厚度的模板均不做调整，且必须达到相关要求
4.支架材料：钢管、木支架综合，且包含使用的对拉螺杆、止水螺杆等一切费用
5.其它：未尽事宜满足设计及现行技术、质量验收规范要求</t>
  </si>
  <si>
    <t>台帽及台身背墙模板安拆</t>
  </si>
  <si>
    <t>1.部位：台帽及台身背墙
2.支模高度：综合
3.模板类型：本项目承包人应根据施工经验，现场实际情况和企业自身情况综合考虑综合单价，不论采用何种材质规格及厚度的模板均不做调整，且必须达到相关要求
4.支架材料：钢管、木支架综合，且包含使用的对拉螺杆、止水螺杆等一切费用
5.其它：未尽事宜满足设计及现行技术、质量验收规范要求</t>
  </si>
  <si>
    <t>上部结构现浇混凝土模板</t>
  </si>
  <si>
    <t>1.部位：防震挡块、支座垫石、翼板、横隔梁、桥面铺装、护栏基座模板
2.支模高度：综合
3.模板类型：本项目承包人应根据施工经验，现场实际情况和企业自身情况综合考虑综合单价，不论采用何种材质规格及厚度的模板均不做调整，且必须达到相关要求
4.支架材料：钢管、木支架综合，且包含使用的对拉螺杆、止水螺杆等一切费用
5.模板的制作、安装、拆除、清理、打磨、定位固定、支撑体系搭设（如采用吊模）及施工全过程的模板维护、保养等全部工作内容，均由承包人自行统筹考虑，相关人工、材料、机械及所有相关费用均综合包含在报价中，不另行计取；模板的类型、规格、材质及搭设方案由承包人结合施工实际自行确定，确保满足设计及现行施工技术、质量验收规范要求，保证板结构几何尺寸、平整度及外观质量达标。
6.其它：未尽事宜满足设计及现行技术、质量验收规范要求
7.计算规则：按与混凝土接触面积计算</t>
  </si>
  <si>
    <t>脚手架地面混凝土硬化（商品混凝土甲供）</t>
  </si>
  <si>
    <t>1.名称：脚手架地面混凝土硬化（混凝土甲供）
2.施工内容：包含平整场地、碾压夯实、混凝土浇筑、表面拉毛 / 压纹、切缝伸缩缝、养护及成品保护等全部工序
3.混凝土浇筑机械及方式：浇筑机械、施工方案由承包人自行确定；泵车、天泵费用由发包人承担；发包人负责提供临时便道及作业平台，承包人负责施工期间场内运输道路、浇筑作业场地修整，相关费用综合考虑在报价中。
4.厚度：现场发包人确认
5.未尽事宜满足设计及现行技术、质量验收规范要求</t>
  </si>
  <si>
    <t>双排脚手架</t>
  </si>
  <si>
    <t>1．名称：双排脚手架 
2．搭设高度及方式：承包人自行综合考虑
3.本项目承包人应根据施工经验，现场实际情况和企业自身情况综合报价，包含搭设脚手架需要的所有材料、人工、机械、辅助措施等，需满足监理、业主及相关规范要求，搭设前应编制专项方案并通过监理和业主审核认可后施工
4.脚手架地面混凝土硬化费用另计
5.未尽事宜满足设计及现行技术、质量验收规范要求
6.计算规则：按所服务对象的垂直投影面积计算。</t>
  </si>
  <si>
    <t>合计</t>
  </si>
  <si>
    <t>2号桥梁工程劳务施工清单与报价表</t>
  </si>
  <si>
    <t xml:space="preserve">场内土石方挖运填
</t>
  </si>
  <si>
    <t>1.完成项目范围内桥梁工程土石方开挖、转运、回填工程，工作内容包括但不限于以下工程内容：（1）土石方开挖、石方破碎大改小、土石方转运（含红线范围内取土回填转运，运距综合考虑）、回填等；开挖的各类土、石综合（详见地勘），现场建(废)渣等综合考虑；施工区域换填、回填桥梁作业区域土石方。
2.填方来源：来源为现场红线内原有土石方，场内综合运距1-2km。
3.开挖、回填标高：挖填标高均应满足设计要求，误差控制在设计标高±5cm内。
4.开挖方式、场内运输方式：承包人自行确定。
5.开挖方案和边坡施工防护及对管线、构筑物、建筑物等采取的保护措施须经业主批准，满足安全、文明施工相关规范及规定，包含在投标报价中。
6.其他：临边及孔洞的防护、进出车辆冲洗管理、场内外路面清洗管理、投标单位自己操作人员的劳保防护用品、临时用水用电（含水电费用）、必要安全措施等由投标单位承担；现场出现超挖和欠挖现象，造成的损失由投标单位承担；施工内容涉及的检测（复检）费用和送样检测等费用由投标单位承担；机械进、出场费用（含多次进出场）由投标单位综合考虑，包含在投标报价中。                                                    
7.其余要求：施工过程中应满足城管和环保要求。为保证施工工期并达到环保要求，夜间施工产生的措施费及赶工费等费用包含在综合单价中，履约过程中不接受调价。
8.工程量以现场收方为准。</t>
  </si>
  <si>
    <t>1.混凝土强度等级：混凝土强度等级：采用商品混凝土，混凝土由发包人供应。
2.混凝土浇筑机械及方式：浇筑机械、施工方案由承包人自行确定；泵车、天泵费用由发包人承担；发包人负责提供临时便道及作业平台，承包人负责施工期间场内运输道路、浇筑作业场地修整，相关费用综合考虑在报价中。
3.垫层厚度：综合考虑；
4.模板工程：模板费用单独列项计价。
5.施工质量要求：施工工艺、质量标准均满足设计图纸及现行施工技术规范、质量验收标准。</t>
  </si>
  <si>
    <t>墩身混凝土浇筑（混凝土甲供）</t>
  </si>
  <si>
    <t>1.混凝土强度等级：混凝土强度等级：采用商品混凝土，混凝土由发包人供应。
2.混凝土浇筑机械及方式：浇筑机械、施工方案由承包人自行确定；泵车、天泵费用由发包人承担；发包人负责提供临时便道及作业平台，承包人负责施工期间场内运输道路、浇筑作业场地修整，相关费用综合考虑在报价中。
3.养护及温控措施：混凝土浇筑完成后及时覆盖保湿养护，养护时间满足现行规范要求；大体积混凝土需采取测温、保温、降温等防裂措施，相关费用由承包人综合考虑在报价中。
4.模板工程单独计量计价
5.施工质量要求：施工工艺、质量标准均满足设计图纸及现行施工技术规范、质量验收标准。</t>
  </si>
  <si>
    <t>盖梁混凝土浇筑（混凝土甲供）</t>
  </si>
  <si>
    <t>1.锥坡清理：浆砌片石施工前，按设计坡比、坡度及标高对锥坡坡面进行人工修整、清理，清除坡面浮土、杂物、松散土体及危石，修整后坡面平整、顺直、密实，无凹凸、松动现象，坡比符合设计要求
2.做法：满足设计及现行施工技术、质量验收规范要求
3.计算规则：以实际修坡面积计算</t>
  </si>
  <si>
    <t>1.部位：桥台锥坡 
2.材料品种、规格：片石 
3.砂浆强度等级 ：M7.5 湿拌砂浆
4.其它：未尽事宜满足设计及现行技术、质量验收规范要求</t>
  </si>
  <si>
    <t>上部结构</t>
  </si>
  <si>
    <t>梁端封锚混凝土浇筑（混凝土甲供）</t>
  </si>
  <si>
    <t>钢绞线 φs15.2（2号桥）（钢绞线、永久锚具甲供）</t>
  </si>
  <si>
    <t>板式橡胶支座 GBZJ350×450×99（支座甲供）</t>
  </si>
  <si>
    <t>1.材质：板式橡胶支座（主材甲供） 
2.规格、型号：GBZJ350×450×99
3.其它：未尽事宜满足设计及现行技术、质量验收规范要求</t>
  </si>
  <si>
    <t>盖梁模板安拆</t>
  </si>
  <si>
    <t>1.部位：盖梁
2.支模高度：综合
3.模板类型：本项目承包人应根据施工经验，现场实际情况和企业自身情况综合考虑综合单价，不论采用何种材质规格及厚度的模板均不做调整，且必须达到相关要求
4.支架材料：钢管、木支架综合，且包含使用的对拉螺杆、止水螺杆等一切费用
5.其它：未尽事宜满足设计及现行技术、质量验收规范要求</t>
  </si>
  <si>
    <t>墩身模板安拆</t>
  </si>
  <si>
    <t>1.部位：墩身
2.支模高度：综合
3.模板类型：本项目承包人应根据施工经验，现场实际情况和企业自身情况综合考虑综合单价，不论采用何种材质规格及厚度的模板均不做调整，且必须达到相关要求
4.支架材料：钢管、木支架综合，且包含使用的对拉螺杆、止水螺杆等一切费用
5.包含花瓶墩、墩身模板材料及模板安拆费
6.其它：未尽事宜满足设计及现行技术、质量验收规范要求</t>
  </si>
  <si>
    <t>1.部位：防震挡块、支座垫石、翼板、横隔梁、桥面铺装、护栏基座、梁端封锚模板
2.支模高度：综合
3.模板类型：本项目承包人应根据施工经验，现场实际情况和企业自身情况综合考虑综合单价，不论采用何种材质规格及厚度的模板均不做调整，且必须达到相关要求
4.支架材料：钢管、木支架综合，且包含使用的对拉螺杆、止水螺杆等一切费用
5.模板的制作、安装、拆除、清理、打磨、定位固定、支撑体系搭设（如采用吊模）及施工全过程的模板维护、保养等全部工作内容，均由承包人自行统筹考虑，相关人工、材料、机械及所有相关费用均综合包含在报价中，不另行计取；模板的类型、规格、材质及搭设方案由承包人结合施工实际自行确定，确保满足设计及现行施工技术、质量验收规范要求，保证板结构几何尺寸、平整度及外观质量达标。
6.其它：未尽事宜满足设计及现行技术、质量验收规范要求
7.计算规则：按与混凝土接触面积计算</t>
  </si>
  <si>
    <t>墩身支架 满堂式钢管脚手架</t>
  </si>
  <si>
    <t>1．名称：满堂式钢管支架 
2．搭设高度及方式：承包人自行综合考虑
3.本项目承包人应根据施工经验，现场实际情况和企业自身情况综合报价，包含搭设脚手架需要的所有材料、人工、机械、辅助措施等，需满足监理、业主及相关规范要求，搭设前应编制专项方案并通过监理和业主审核认可后施工
4.未尽事宜满足设计及现行技术、质量验收规范要求
5.脚手架地面混凝土硬化费用另计
6.工作平台搭设、租赁费用由报价人综合考虑在投标报价中，梯笼以该项以立方计算
7.计算规则：以现场实际搭设满堂脚手架扣除结构物按立方计算，工程量不得大于经发包人审批的施工方案工程量。</t>
  </si>
  <si>
    <t>3号桥梁工程劳务施工清单与报价表</t>
  </si>
  <si>
    <t>耳墙及背墙混凝土浇筑（混凝土甲供）</t>
  </si>
  <si>
    <t>1.混凝土强度等级：混凝土强度等级：采用商品混凝土，混凝土由发包人供应。
2.混凝土浇筑机械及方式：浇筑机械、施工方案由承包人自行确定；泵车、天泵费用由发包人承担；发包人负责提供临时便道及作业平台，承包人负责施工期间场内运输道路、浇筑作业场地修整，相关费用综合考虑在报价中。
3.厚度：综合考虑；
4.模板工程：模板费用单独列项计价。
5.施工质量要求：施工工艺、质量标准均满足设计图纸及现行施工技术规范、质量验收标准。</t>
  </si>
  <si>
    <t>1.部位：T梁、翼板（含模板）
2.规格型号：C50钢筋混凝土预制梁（混凝土甲供）
3.工作内容：工作内容：包括但不限于搭设工作平台、脚手架及模板材料、模板制作安装、安、拆、修、涂脱模剂、搬运、堆放，混凝土灌注、养护、成品梁移运存放，预留预埋件等全部工作内容；梁体运输、梁体安装、梁体就位，过跨、T梁临时固定牢固及其他附属工作；
4.计量规则：依据图纸所示，以实际完成并经双方验收合格的混凝土工程量为准；除甲供材外：其他附属材料均自行购买，已包含在此单价中
5.吊装及安装方式、运输方式：承包人自行考虑
6.预制梁达到清水混凝土效果，如达不到效果自行处理，费用自行承担。
7.预制、堆放场地由甲方指定，预制场辅材、钢模板、设备、由承包人负责
8.预制梁与背墙之间用聚苯乙烯泡沫板填塞紧密，费用已包含在投标报价中
9.T梁与桥台接触处顶部设置2mm隔离层，隔离层采用刷两遍沥青,铺一层塑料薄膜。
10.T梁吊运采用兜托梁底起吊法，不设吊环，预制梁采用钢丝绳套箍吊装，吊点应设在梁端隔梁中心线内侧300mm的范围内，此处翼板上注意预留吊洞。
11.内外侧边梁翼缘板沿桥纵向设滴水槽，滴水槽可用木条形成。
12.未尽事宜满足设计及现行技术、质量验收规范要求</t>
  </si>
  <si>
    <t>钢绞线 φs15.2（3号桥）（钢绞线、永久锚具甲供）</t>
  </si>
  <si>
    <t xml:space="preserve">板式橡胶支座 GBZJ350×450×99（支座甲供） </t>
  </si>
  <si>
    <t>1.材质：板式橡胶支座（支座甲供） 
2.规格、型号：GBZJ350×450×99
3.其它：未尽事宜满足设计及现行技术、质量验收规范要求</t>
  </si>
  <si>
    <t>承台垫层、桥头搭板垫层、桥头搭板模板</t>
  </si>
  <si>
    <t>1.部位：垫层
2.支模高度：综合
3.模板类型：本项目承包人应根据施工经验，现场实际情况和企业自身情况综合考虑综合单价，不论采用何种材质规格及厚度的模板均不做调整，且必须达到相关要求
4.支架材料：钢管、木支架综合，且包含使用的对拉螺杆、止水螺杆等一切费用
5.其它：未尽事宜满足设计及现行技术、质量验收规范要求</t>
  </si>
  <si>
    <t>4号桥梁工程劳务施工清单与报价表</t>
  </si>
  <si>
    <t>台身及侧墙混凝土浇筑（混凝土甲供）</t>
  </si>
  <si>
    <t>1.部位：T梁、翼板（含模板）
2.规格型号：C50钢筋混凝土预制梁（混凝土甲供）
3.工作内容：工作内容：包括但不限于搭设工作平台、脚手架及模板材料、模板制作安装、安、拆、修、涂脱模剂、搬运、堆放，混凝土灌注、养护、成品梁移运存放，预留预埋件等全部工作内容；梁体运输、梁体安装、梁体就位，过跨、T梁临时固定牢固及其他附属工作；
4.计量规则：依据图纸所示，以实际完成并经双方验收合格的混凝土工程量为准；除甲供材外：其他附属材料均自行购买，已包含在此单价中
5.吊装及安装方式、运输方式：承包人自行考虑
6.预制梁达到清水混凝土效果，如达不到效果自行处理，费用自行承担。7.预制、堆放场地由甲方指定，预制场辅材、钢模板、设备、由承包人负责
8.预制梁与背墙之间用聚苯乙烯泡沫板填塞紧密，费用已包含在投标报价中
9.T梁与桥台接触处顶部设置2mm隔离层，隔离层采用刷两遍沥青,铺一层塑料薄膜。
10.T梁吊运采用兜托梁底起吊法，不设吊环，预制梁采用钢丝绳套箍吊装，吊点应设在梁端隔梁中心线内侧300mm的范围内，此处翼板上注意预留吊洞。
11.内外侧边梁翼缘板沿桥纵向设滴水槽，滴水槽可用木条形成。
12.未尽事宜满足设计及现行技术、质量验收规范要求</t>
  </si>
  <si>
    <t>钢绞线 φs15.2（4号桥）（钢绞线、永久锚具甲供）</t>
  </si>
  <si>
    <t>5号桥梁工程劳务施工清单与报价表</t>
  </si>
  <si>
    <t>系梁混凝土浇筑 （混凝土甲供）</t>
  </si>
  <si>
    <t>铰缝侧面凿毛</t>
  </si>
  <si>
    <t>1.铰缝侧面凿毛
2.其它：未尽事宜满足设计及现行技术、质量验收规范要求</t>
  </si>
  <si>
    <t>M15封底缝砂浆</t>
  </si>
  <si>
    <t>1.M15封底缝砂浆
2.其它：未尽事宜满足设计及现行技术、质量验收规范要求</t>
  </si>
  <si>
    <t>预制空心板制</t>
  </si>
  <si>
    <t>1.部位：空心板
2.规格型号：预制空心板（混凝土甲供）
3.工作内容：包括但不限于搭设工作平台、脚手架及模板材料、模板制作、安、拆、修、涂脱模剂、搬运、堆放，混凝土灌注、养护、成品板移运存放，预制构件运至施工现场，预留预埋件等全部工作内容；支座安装、梁体安装、梁体就位，过跨、空心板临时固定牢固及其他附属工作；
4.计量规则：依据图纸所示，以实际完成并经双方验收合格的混凝土工程量为准；除甲供材料外，其他附属材料均自行购买，已包含在此单价中
5.吊装及安装方式、运输方式：承包人自行考虑
6.预制梁达到清水混凝土效果，如达不到效果自行处理，费用自行承担。
7.预制、堆放场地由甲方指定，预制场辅材、钢模板、张拉设备、张拉设备的检校费用由承包人负责
8.未尽事宜满足设计及现行技术、质量验收规范要求</t>
  </si>
  <si>
    <t>现浇空心板混凝土浇筑（混凝土甲供）</t>
  </si>
  <si>
    <t>板端封锚混凝土浇筑（混凝土甲供）</t>
  </si>
  <si>
    <t>钢绞线 φs15.2（5号桥）（钢绞线、永久锚具甲供）</t>
  </si>
  <si>
    <t>预埋硬塑料套管 内径80mm</t>
  </si>
  <si>
    <t>1.安装部位(室内、外)：室外
2.材质：硬塑料套管
3.型号、规格：DN80
4.连接方式：详设计施工图
5.压力试验及冲洗：满足设计及规范要求  
6.管道标识：满足设计及规范要求
7.预留排气孔及排水孔等费用由承包人综合考虑在报价中
8.其它：未尽事宜满足设计及现行技术、质量验收规范要求</t>
  </si>
  <si>
    <t>板式橡胶支座 GBZY200×49（支座甲供）</t>
  </si>
  <si>
    <t>1.材质：板式橡胶支座 （支座甲供）
2.规格、型号：GBZY200×49
3.其它：未尽事宜满足设计及现行技术、质量验收规范要求</t>
  </si>
  <si>
    <t>系梁模板安拆</t>
  </si>
  <si>
    <t>1.部位：系梁
2.支模高度：综合
3.模板类型：本项目承包人应根据施工经验，现场实际情况和企业自身情况综合考虑综合单价，不论采用何种材质规格及厚度的模板均不做调整，且必须达到相关要求
4.支架材料：钢管、木支架综合，且包含使用的对拉螺杆、止水螺杆等一切费用
5.其它：未尽事宜满足设计及现行技术、质量验收规范要求</t>
  </si>
  <si>
    <t>空心板混凝土封端模板安拆</t>
  </si>
  <si>
    <t>1.部位：混凝土封端
2.支模高度：综合
3.模板类型：本项目承包人应根据施工经验，现场实际情况和企业自身情况综合考虑综合单价，不论采用何种材质规格及厚度的模板均不做调整，且必须达到相关要求
4.支架材料：钢管、木支架综合，且包含使用的对拉螺杆、止水螺杆等一切费用
5.其它：未尽事宜满足设计及现行技术、质量验收规范要求</t>
  </si>
  <si>
    <t>1.部位：防震挡块、支座垫石、翼板、横隔梁、桥面铺装、护栏基座、梁端封锚、现浇空心板模板
2.支模高度：综合
3.模板类型：本项目承包人应根据施工经验，现场实际情况和企业自身情况综合考虑综合单价，不论采用何种材质规格及厚度的模板均不做调整，且必须达到相关要求
4.支架材料：钢管、木支架综合，且包含使用的对拉螺杆、止水螺杆等一切费用
5.模板的制作、安装、拆除、清理、打磨、定位固定、支撑体系搭设（如采用吊模）及施工全过程的模板维护、保养等全部工作内容，均由承包人自行统筹考虑，相关人工、材料、机械及所有相关费用均综合包含在报价中，不另行计取；模板的类型、规格、材质及搭设方案由承包人结合施工实际自行确定，确保满足设计及现行施工技术、质量验收规范要求，保证板结构几何尺寸、平整度及外观质量达标。
6.其它：未尽事宜满足设计及现行技术、质量验收规范要求
7.计算规则：按与混凝土接触面积计算</t>
  </si>
  <si>
    <t>穿心棒工艺施工费（5号桥）</t>
  </si>
  <si>
    <t>1．名称：穿心棒施工
2．搭设高度及方式：承包人自行综合考虑
3.本项目承包人应根据施工经验，现场实际情况和企业自身情况综合报价，包含穿心棒需要的所有材料、人工、机械、辅助措施等，需满足监理、业主及相关规范要求，搭设前应编制专项方案并通过监理和业主审核认可后施工
4.未尽事宜满足设计及现行技术、质量验收规范要求</t>
  </si>
  <si>
    <t>次</t>
  </si>
  <si>
    <t>桥梁工程措施项目清单与报价表</t>
  </si>
  <si>
    <t>一、预制场</t>
  </si>
  <si>
    <t>预制场及台座、枕梁、排水沟混凝土浇筑（商品混凝土甲供）</t>
  </si>
  <si>
    <t>1.部位:预制场及台座、枕梁、排水沟混凝土浇筑
2.混凝土强度等级：混凝土规格综合（商品混凝土甲供）
3.混凝土浇筑机械及方式：浇筑机械、施工方案由承包人自行确定；泵车、天泵费用由发包人承担；发包人负责提供临时便道及作业平台，承包人负责施工期间场内运输道路、浇筑作业场地修整，相关费用综合考虑在报价中。存梁区枕梁上部枕木及台座PVC50管包含在综合单价内，不再单独计算
4.混凝土运输及浇筑方式：承包人自行考虑
5.未尽事宜满足设计及现行技术、质量验收规范要求</t>
  </si>
  <si>
    <t>预制场场地混凝土硬化（商品混凝土甲供）</t>
  </si>
  <si>
    <t>1.名称：桥梁预制场场地混凝土硬化（混凝土甲供）
2.施工内容：包含平整场地、碾压夯实、混凝土浇筑、表面拉毛 / 压纹、切缝伸缩缝、养护及成品保护等全部工序
3.混凝土浇筑机械及方式：浇筑机械、施工方案由承包人自行确定；泵车、天泵费用由发包人承担；发包人负责提供临时便道及作业平台，承包人负责施工期间场内运输道路、浇筑作业场地修整，相关费用综合考虑在报价中。
4.厚度：现场发包人确认
5.未尽事宜满足设计及现行技术、质量验收规范要求</t>
  </si>
  <si>
    <t>钢筋制作、不锈钢板制作安装、角钢制作安装（钢材甲供）</t>
  </si>
  <si>
    <t>1.钢筋种类、规格：钢筋、台座顶面不锈钢板、角钢综合（甲供）承包人负责根据现场实际情况进行切割、拼装、焊接、预埋，费用由承包人承担
2.钢筋连接方式：各种连接方式承包人综合考虑在报价中
3.其他：甲方将钢筋成品运至现场指定点后的卸车、堆放、储存、场内转运、保护、及除锈等工作；钢筋吊运、安装、固定、保护层垫块安装以及其他相关附属及所有工作，钢筋制作棚与桩基班组公用，如不能公用，须由承包人自行搭设，不再单独计取费用。
4.计量规则：依据图纸所示，按钢筋设计重量计算，不计搭接、损耗、固定钢筋的材料、定位架立钢筋、吊装钢筋、钢板、铁丝焊条等，除甲供材外，其他附属材料均自行购买，已包含在此单价中
5.未尽事宜满足设计及现行技术、质量验收规范要求</t>
  </si>
  <si>
    <t>预制场枕梁、轨道、混凝土基层、台座、场地硬化等模板</t>
  </si>
  <si>
    <t>1.部位:枕梁、轨道、混凝土基层、台座
2.支模高度：综合
3.模板类型：本项目承包人应根据施工经验，现场实际情况和企业自身情况综合考虑综合单价，不论采用何种材质规格及厚度的模板均不做调整，且必须达到相关要求
4.支架材料：钢管、木支架综合，且包含使用的对拉螺杆、止水螺杆等一切费用
5.其它：未尽事宜满足设计及现行技术、质量验收规范要求</t>
  </si>
  <si>
    <t>预制场破碎、外运</t>
  </si>
  <si>
    <t>1.废弃料品种：拆除预制场混凝土（钢筋、角钢由承包人自行处理，不锈钢板拆除后需交由项目部处理）
2.外弃运输方式、运距、弃土场地及费用:弃土场为甲方指定弃土场，弃土场费用由承包人自行考虑在报价中，弃土运距约8km（红线边线至弃土场）；
3.未尽事宜满足设计及现行技术、质量验收规范要求</t>
  </si>
  <si>
    <t>二、水电费</t>
  </si>
  <si>
    <t>施工用电</t>
  </si>
  <si>
    <t>1.发包人不提供用电接驳口，承包人需自备发电机或自行接电，发电机购置或租赁、燃油费、电费、水费、接驳费、协调费、维护费、人工费、电费等一切与此相关的费用均已包含在综合单价中，发包人不另行支付任何费用
2.发电机型号：应根据自身施工经验，现场实际情况和企业自身情况综合考虑型号，需满足现场施工及工期要求
3.该费用为整个项目包干使用，结算时不做调整</t>
  </si>
  <si>
    <t>项</t>
  </si>
  <si>
    <t>施工用水</t>
  </si>
  <si>
    <t>1.发包人不提供施工用水接驳口，承包人需自行接驳水源或自行解决用水，水费、材料费、机械费、关于用水的临时设施费、接驳费、协调费、管线铺设及拆除费、维护费、人工费等一切与此相关的费用均已包含在综合单价中，发包人不另行支付任何费用
2.该费用为整个项目包干使用，结算时不做调整</t>
  </si>
  <si>
    <t>三、抽排水措施</t>
  </si>
  <si>
    <t>基坑降排水</t>
  </si>
  <si>
    <t>1.名称：基坑降排水
2.规格型号：综合考虑各类排水需求，包含潜水泵、离心泵等不同类型抽水设备，功率及扬程满足本工程各部位积水抽排及降水作业要求
3.工作内容：抽水机设备进出场、安装调试、拆除及移位；配套管路、电缆、阀门等辅材的安装与拆除；积水抽排、降水作业及设备日常维护保养
4.计量方式：按项计算，总价包干
5.工作范围：覆盖本工程施工区域内基坑、承台、墩台等所有部位的积水抽排及降水作业
6.发包人不提供抽水机设备及配套辅材，由承包人自行配备；包含设备燃油/电费、操作人员人工等全部费用
7.达到要求：满足正常施工及进度要求</t>
  </si>
  <si>
    <t>注：
1.预制场地为两处、分别为空心板预制场地(K6+200附近)和T梁预制场地（K1+900附近）</t>
  </si>
  <si>
    <t>桥梁工程机械租赁清单与报价表</t>
  </si>
  <si>
    <t>包含内容</t>
  </si>
  <si>
    <t>单项最高控制价（含税）</t>
  </si>
  <si>
    <t>投标报价（含税）</t>
  </si>
  <si>
    <t>租赁时间
（月）</t>
  </si>
  <si>
    <t>租金
(元/月）</t>
  </si>
  <si>
    <t>机械明细（报价人必填）</t>
  </si>
  <si>
    <t xml:space="preserve"> 一</t>
  </si>
  <si>
    <t>机械租赁</t>
  </si>
  <si>
    <t xml:space="preserve"> </t>
  </si>
  <si>
    <t>垂直运输机械进出场及安拆费</t>
  </si>
  <si>
    <t xml:space="preserve">1.机械设备名称：垂直运输机械（如吊车、龙门吊等）进出场及安拆费
2.规格、型号：报价人根据项目特点自行考虑
3.本项目报价人应根据施工经验，现场实际情况和企业自身情况综合报价
4.工作内容：设备往返运输、装卸车、捆扎固定、道路通行协调、场地装卸条件配合、设备防护及保护
5.费用包含：进、出场全过程运输费、装卸费、路桥费、装卸机械配合费、人工配合费、设备保护费、协调费、安拆费、油费、配备司机等费用
6.未尽事宜满足设计及现行技术、质量验收规范要求
</t>
  </si>
  <si>
    <t>/</t>
  </si>
  <si>
    <t>此项按项报价，总价包干，但需注明具体机械名称和数量明细</t>
  </si>
  <si>
    <t>垂直运输机械租赁费（如吊车、龙门吊等）</t>
  </si>
  <si>
    <t>1.机械设备名称：垂直运输机械（如吊车、龙门吊等）
2.规格、型号：报价人根据项目特点自行考虑
3.本项目报价人应根据施工经验及施工工期，现场实际情况和企业自身情况综合报价，安装、拆除、周转、报检及其余不可预见费用报价人自行考虑
4.设备资质资料齐全，操作人员持证上岗、经验熟练；设备状态完好、性能稳定，无故障隐患；报价已包含设备燃油和配备司机的费用。
5.未尽事宜满足设计及现行技术、质量验收规范要求</t>
  </si>
  <si>
    <t>本项总控制价为300000元，报价人自行根据施工组织、施工和工期安排填报机械租赁时间（月）和月租金并报总价，总价包干</t>
  </si>
  <si>
    <t>架桥机械进出场及安拆费</t>
  </si>
  <si>
    <t>1.机械设备名称：架桥机械进出场及安拆费
2.规格、型号：报价人根据项目特点自行考虑
3.本项目报价人应根据施工经验，现场实际情况和企业自身情况综合报价
4.工作内容：设备进出场、现场安装、拼装、加固、调试、试吊、检测、验收备案及后期拆卸、清理归堆
5.含配套工作：安装拆卸所需人工、辅助机械、安全防护、临时支撑、专项施工方案编制、专家论证、特种作业人员持证上岗等
6.费用包含：进、出场全过程运输费、装卸费、路桥费、装卸机械配合费、人工配合费、设备保护费、协调费、安拆费、油费、配备司机等费用
7.未尽事宜满足设计及现行技术、质量验收规范要求</t>
  </si>
  <si>
    <t>此项按项报价，总价包干，但需注明具体机械名称及数量明细。</t>
  </si>
  <si>
    <t>架桥机械场内转运及安拆费</t>
  </si>
  <si>
    <t>1.机械设备名称：架桥机
2.机械设备规格型号：运输机械承包人根据施工图纸、施工方案及现场条件自行综合考虑、自行选型
3.场内转运：场内转运距离、转运路线由承包人根据现场实际情况综合考虑，费用含在综合单价内
4.场内运输：场内运输所需的辅助设施、人工、辅助机械、设备防护、捆扎加固、安拆、运输等工作内容及费用均包含在综合单价中
5.临时便道：临时便道由发包人负责提供，满足设备进场通行条件
6.费用包含：转运全过程运输费、装卸费、路桥费、装卸机械配合费、人工配合费、设备保护费、协调费、安拆费、油费、配备司机等费用
7.未尽事宜满足设计及现行技术、质量验收规范要求</t>
  </si>
  <si>
    <t>架桥机械租赁费</t>
  </si>
  <si>
    <t>1.机械设备名称：架桥机械
2.规格、型号：报价人根据项目特点自行考虑
3.本项目报价人应根据施工经验及施工工期，现场实际情况和企业自身情况综合报价
4.设备资质资料齐全，操作人员持证上岗、经验熟练；设备状态完好、性能稳定，无故障隐患；报价已包含设备燃油和配备司机的费用。
5.未尽事宜满足设计及现行技术、质量验收规范要求</t>
  </si>
  <si>
    <t>本项总控制价为250000元，报价人自行根据施工组织、施工工艺和工期安排填报机械租赁时间（月）和月租金并报总价，总价包干。</t>
  </si>
  <si>
    <t>运梁、运板机械租赁费用</t>
  </si>
  <si>
    <t>1.机械设备名称：运梁、运板机械
2.规格、型号：报价人项目特点自行考虑
3.本项目报价人应根据施工经验及施工工期，现场实际情况和企业自身情况综合报价，含进出场费及租赁费
4.设备资质资料齐全，操作人员持证上岗、经验熟练；设备状态完好、性能稳定，无故障隐患；报价已包含设备燃油和配备司机的费用。
5.未尽事宜满足设计及现行技术、质量验收规范要求</t>
  </si>
  <si>
    <t>本项总控制价为40000元，报价人自行根据施工组织、施工工艺和工期安排填报机械租赁时间（月）和月租金并报总价，总价包干</t>
  </si>
  <si>
    <t xml:space="preserve">补充说明：
1、机械进出场费实行总价包干，报价人自行根据总工期及自身进度安排计划考虑进出场台次及场内转运；
2、机械租赁费实行总价包干，报价人自行根据总工期及自身进度安排计划考虑租赁时间和租赁单价；
3、机械进出场费用和租赁费已包含机械的检测费、保养费、维修费、机操手费用、运行油料、水电费用、司机、配合人工、规费、措施费、销项增值税和附加税等所有费用；
4、机械运行期间应满足环保要求。
5、其余大型机械进出场、转运、安拆等费用已已包含在相应清单单价中，不再另计
</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</si>
</sst>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1"/>
      <color theme="1"/>
      <name val="宋体"/>
      <charset val="134"/>
      <scheme val="minor"/>
    </font>
    <font>
      <sz val="12"/>
      <name val="宋体"/>
      <charset val="134"/>
    </font>
    <font>
      <b/>
      <sz val="12"/>
      <name val="宋体"/>
      <charset val="134"/>
    </font>
    <font>
      <sz val="12"/>
      <name val="宋体"/>
      <charset val="134"/>
      <scheme val="minor"/>
    </font>
    <font>
      <b/>
      <sz val="16"/>
      <name val="宋体"/>
      <charset val="134"/>
      <scheme val="minor"/>
    </font>
    <font>
      <b/>
      <sz val="10"/>
      <name val="宋体"/>
      <charset val="134"/>
      <scheme val="minor"/>
    </font>
    <font>
      <b/>
      <sz val="10"/>
      <name val="宋体"/>
      <charset val="134"/>
    </font>
    <font>
      <sz val="10"/>
      <name val="宋体"/>
      <charset val="134"/>
      <scheme val="minor"/>
    </font>
    <font>
      <sz val="11"/>
      <name val="宋体"/>
      <charset val="134"/>
      <scheme val="minor"/>
    </font>
    <font>
      <b/>
      <sz val="10"/>
      <color rgb="FFFF0000"/>
      <name val="宋体"/>
      <charset val="134"/>
    </font>
    <font>
      <sz val="10"/>
      <color rgb="FFFF0000"/>
      <name val="宋体"/>
      <charset val="134"/>
    </font>
    <font>
      <sz val="10"/>
      <name val="宋体"/>
      <charset val="134"/>
    </font>
    <font>
      <sz val="16"/>
      <name val="宋体"/>
      <charset val="134"/>
      <scheme val="minor"/>
    </font>
    <font>
      <sz val="12"/>
      <color indexed="8"/>
      <name val="宋体"/>
      <charset val="134"/>
    </font>
    <font>
      <b/>
      <sz val="12"/>
      <color indexed="8"/>
      <name val="宋体"/>
      <charset val="134"/>
    </font>
    <font>
      <b/>
      <sz val="2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3" borderId="0" applyNumberFormat="0" applyBorder="0" applyAlignment="0" applyProtection="0">
      <alignment vertical="center"/>
    </xf>
    <xf numFmtId="0" fontId="17" fillId="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5" borderId="0" applyNumberFormat="0" applyBorder="0" applyAlignment="0" applyProtection="0">
      <alignment vertical="center"/>
    </xf>
    <xf numFmtId="0" fontId="18" fillId="6" borderId="0" applyNumberFormat="0" applyBorder="0" applyAlignment="0" applyProtection="0">
      <alignment vertical="center"/>
    </xf>
    <xf numFmtId="43" fontId="0" fillId="0" borderId="0" applyFont="0" applyFill="0" applyBorder="0" applyAlignment="0" applyProtection="0">
      <alignment vertical="center"/>
    </xf>
    <xf numFmtId="0" fontId="19" fillId="7"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8" borderId="8" applyNumberFormat="0" applyFont="0" applyAlignment="0" applyProtection="0">
      <alignment vertical="center"/>
    </xf>
    <xf numFmtId="0" fontId="19" fillId="9"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9" applyNumberFormat="0" applyFill="0" applyAlignment="0" applyProtection="0">
      <alignment vertical="center"/>
    </xf>
    <xf numFmtId="0" fontId="27" fillId="0" borderId="9" applyNumberFormat="0" applyFill="0" applyAlignment="0" applyProtection="0">
      <alignment vertical="center"/>
    </xf>
    <xf numFmtId="0" fontId="19" fillId="10" borderId="0" applyNumberFormat="0" applyBorder="0" applyAlignment="0" applyProtection="0">
      <alignment vertical="center"/>
    </xf>
    <xf numFmtId="0" fontId="22" fillId="0" borderId="10" applyNumberFormat="0" applyFill="0" applyAlignment="0" applyProtection="0">
      <alignment vertical="center"/>
    </xf>
    <xf numFmtId="0" fontId="19" fillId="11" borderId="0" applyNumberFormat="0" applyBorder="0" applyAlignment="0" applyProtection="0">
      <alignment vertical="center"/>
    </xf>
    <xf numFmtId="0" fontId="28" fillId="12" borderId="11" applyNumberFormat="0" applyAlignment="0" applyProtection="0">
      <alignment vertical="center"/>
    </xf>
    <xf numFmtId="0" fontId="29" fillId="12" borderId="7" applyNumberFormat="0" applyAlignment="0" applyProtection="0">
      <alignment vertical="center"/>
    </xf>
    <xf numFmtId="0" fontId="30" fillId="13" borderId="12" applyNumberFormat="0" applyAlignment="0" applyProtection="0">
      <alignment vertical="center"/>
    </xf>
    <xf numFmtId="0" fontId="16" fillId="14" borderId="0" applyNumberFormat="0" applyBorder="0" applyAlignment="0" applyProtection="0">
      <alignment vertical="center"/>
    </xf>
    <xf numFmtId="0" fontId="19" fillId="15" borderId="0" applyNumberFormat="0" applyBorder="0" applyAlignment="0" applyProtection="0">
      <alignment vertical="center"/>
    </xf>
    <xf numFmtId="0" fontId="31" fillId="0" borderId="13" applyNumberFormat="0" applyFill="0" applyAlignment="0" applyProtection="0">
      <alignment vertical="center"/>
    </xf>
    <xf numFmtId="0" fontId="32" fillId="0" borderId="14" applyNumberFormat="0" applyFill="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16" fillId="18" borderId="0" applyNumberFormat="0" applyBorder="0" applyAlignment="0" applyProtection="0">
      <alignment vertical="center"/>
    </xf>
    <xf numFmtId="0" fontId="19"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9" fillId="28" borderId="0" applyNumberFormat="0" applyBorder="0" applyAlignment="0" applyProtection="0">
      <alignment vertical="center"/>
    </xf>
    <xf numFmtId="0" fontId="16"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6" fillId="32" borderId="0" applyNumberFormat="0" applyBorder="0" applyAlignment="0" applyProtection="0">
      <alignment vertical="center"/>
    </xf>
    <xf numFmtId="0" fontId="19" fillId="33" borderId="0" applyNumberFormat="0" applyBorder="0" applyAlignment="0" applyProtection="0">
      <alignment vertical="center"/>
    </xf>
  </cellStyleXfs>
  <cellXfs count="78">
    <xf numFmtId="0" fontId="0" fillId="0" borderId="0" xfId="0">
      <alignment vertical="center"/>
    </xf>
    <xf numFmtId="0" fontId="1" fillId="0" borderId="0" xfId="0" applyFont="1" applyFill="1" applyAlignment="1"/>
    <xf numFmtId="0" fontId="2" fillId="0" borderId="0" xfId="0" applyFont="1" applyFill="1" applyAlignment="1"/>
    <xf numFmtId="0" fontId="2"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xf numFmtId="176" fontId="1" fillId="0" borderId="0" xfId="0" applyNumberFormat="1" applyFont="1" applyFill="1" applyAlignment="1"/>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xf>
    <xf numFmtId="0" fontId="2" fillId="0" borderId="1" xfId="0" applyFont="1" applyFill="1" applyBorder="1" applyAlignment="1"/>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xf numFmtId="0" fontId="5" fillId="0" borderId="1" xfId="0" applyFont="1" applyFill="1" applyBorder="1" applyAlignment="1">
      <alignment vertical="center"/>
    </xf>
    <xf numFmtId="0" fontId="2" fillId="0" borderId="1" xfId="0" applyFont="1" applyFill="1" applyBorder="1" applyAlignment="1">
      <alignment vertical="center"/>
    </xf>
    <xf numFmtId="0" fontId="8" fillId="0" borderId="0" xfId="0" applyFont="1" applyFill="1" applyAlignment="1">
      <alignment horizontal="left" vertical="top" wrapText="1"/>
    </xf>
    <xf numFmtId="0" fontId="8" fillId="0" borderId="0" xfId="0" applyFont="1" applyFill="1" applyAlignment="1">
      <alignment horizontal="left" vertical="top"/>
    </xf>
    <xf numFmtId="176" fontId="4" fillId="0" borderId="0" xfId="0" applyNumberFormat="1" applyFont="1" applyFill="1" applyAlignment="1">
      <alignment horizontal="center" vertical="center" wrapText="1"/>
    </xf>
    <xf numFmtId="176" fontId="6"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176" fontId="9" fillId="0" borderId="1" xfId="0" applyNumberFormat="1" applyFont="1" applyFill="1" applyBorder="1" applyAlignment="1">
      <alignment horizontal="center" vertical="center" wrapText="1"/>
    </xf>
    <xf numFmtId="0" fontId="2" fillId="0" borderId="3" xfId="0" applyFont="1" applyFill="1" applyBorder="1" applyAlignment="1">
      <alignment horizontal="center" vertical="center"/>
    </xf>
    <xf numFmtId="176" fontId="2" fillId="0" borderId="1" xfId="0" applyNumberFormat="1" applyFont="1" applyFill="1" applyBorder="1" applyAlignment="1"/>
    <xf numFmtId="176" fontId="1" fillId="0" borderId="1" xfId="0" applyNumberFormat="1" applyFont="1" applyFill="1" applyBorder="1" applyAlignment="1">
      <alignment horizontal="center" vertical="center"/>
    </xf>
    <xf numFmtId="176" fontId="1" fillId="0" borderId="1" xfId="0" applyNumberFormat="1" applyFont="1" applyFill="1" applyBorder="1" applyAlignment="1"/>
    <xf numFmtId="0" fontId="10" fillId="0" borderId="1" xfId="0" applyFont="1" applyFill="1" applyBorder="1" applyAlignment="1">
      <alignment vertical="center" wrapText="1"/>
    </xf>
    <xf numFmtId="176" fontId="2" fillId="0" borderId="1" xfId="0" applyNumberFormat="1" applyFont="1" applyFill="1" applyBorder="1" applyAlignment="1">
      <alignment vertical="center"/>
    </xf>
    <xf numFmtId="176" fontId="8" fillId="0" borderId="0" xfId="0" applyNumberFormat="1" applyFont="1" applyFill="1" applyAlignment="1">
      <alignment horizontal="left" vertical="top"/>
    </xf>
    <xf numFmtId="0" fontId="1" fillId="0" borderId="0" xfId="0" applyFont="1" applyFill="1" applyAlignment="1">
      <alignment vertical="center"/>
    </xf>
    <xf numFmtId="0" fontId="3" fillId="0" borderId="0" xfId="0" applyFont="1" applyFill="1" applyAlignment="1">
      <alignment horizontal="center"/>
    </xf>
    <xf numFmtId="176" fontId="11" fillId="0" borderId="0" xfId="0" applyNumberFormat="1" applyFont="1" applyFill="1" applyAlignment="1">
      <alignment horizontal="center" vertical="center"/>
    </xf>
    <xf numFmtId="0" fontId="1" fillId="0" borderId="0" xfId="0" applyFont="1" applyFill="1" applyBorder="1" applyAlignment="1"/>
    <xf numFmtId="0" fontId="12" fillId="0" borderId="1" xfId="0"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176" fontId="7" fillId="0" borderId="1" xfId="0" applyNumberFormat="1" applyFont="1" applyFill="1" applyBorder="1" applyAlignment="1">
      <alignment horizontal="center" vertical="center" wrapText="1"/>
    </xf>
    <xf numFmtId="176" fontId="1" fillId="0" borderId="1" xfId="0" applyNumberFormat="1" applyFont="1" applyFill="1" applyBorder="1" applyAlignment="1">
      <alignment vertical="center"/>
    </xf>
    <xf numFmtId="0" fontId="6"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0" fontId="3" fillId="0" borderId="0" xfId="0" applyFont="1" applyFill="1" applyAlignment="1">
      <alignment horizontal="left" vertical="center" wrapText="1"/>
    </xf>
    <xf numFmtId="176" fontId="11" fillId="0" borderId="1" xfId="0" applyNumberFormat="1" applyFont="1" applyFill="1" applyBorder="1" applyAlignment="1">
      <alignment horizontal="center" vertical="center"/>
    </xf>
    <xf numFmtId="0" fontId="1" fillId="0" borderId="1" xfId="0" applyFont="1" applyFill="1" applyBorder="1" applyAlignment="1">
      <alignment vertical="center"/>
    </xf>
    <xf numFmtId="0" fontId="1" fillId="0" borderId="0" xfId="0" applyFont="1" applyFill="1" applyBorder="1" applyAlignment="1">
      <alignment vertical="center"/>
    </xf>
    <xf numFmtId="176" fontId="6" fillId="0" borderId="1" xfId="0" applyNumberFormat="1" applyFont="1" applyFill="1" applyBorder="1" applyAlignment="1">
      <alignment horizontal="center" vertical="center"/>
    </xf>
    <xf numFmtId="0" fontId="2" fillId="0" borderId="0" xfId="0" applyFont="1" applyFill="1" applyBorder="1" applyAlignment="1">
      <alignment vertical="center"/>
    </xf>
    <xf numFmtId="176" fontId="7" fillId="0" borderId="1" xfId="0" applyNumberFormat="1" applyFont="1" applyFill="1" applyBorder="1" applyAlignment="1">
      <alignment horizontal="center" vertical="center"/>
    </xf>
    <xf numFmtId="0" fontId="7"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2" fillId="0" borderId="0" xfId="0" applyFont="1" applyFill="1" applyBorder="1" applyAlignment="1"/>
    <xf numFmtId="0" fontId="13" fillId="0" borderId="0" xfId="0" applyFont="1" applyFill="1" applyBorder="1" applyAlignment="1"/>
    <xf numFmtId="0" fontId="14" fillId="0" borderId="0" xfId="0" applyFont="1" applyFill="1" applyBorder="1" applyAlignment="1"/>
    <xf numFmtId="0" fontId="13" fillId="0" borderId="0" xfId="0" applyFont="1" applyFill="1" applyBorder="1" applyAlignment="1">
      <alignment horizontal="center" vertical="center"/>
    </xf>
    <xf numFmtId="176" fontId="13" fillId="0" borderId="0" xfId="0" applyNumberFormat="1" applyFont="1" applyFill="1" applyBorder="1" applyAlignment="1">
      <alignment horizontal="center" vertical="center"/>
    </xf>
    <xf numFmtId="0" fontId="15"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176" fontId="15" fillId="2" borderId="1" xfId="0" applyNumberFormat="1" applyFont="1" applyFill="1" applyBorder="1" applyAlignment="1">
      <alignment horizontal="center" vertical="center"/>
    </xf>
    <xf numFmtId="0" fontId="14" fillId="2" borderId="1" xfId="0" applyFont="1" applyFill="1" applyBorder="1" applyAlignment="1">
      <alignment horizontal="center" vertical="center"/>
    </xf>
    <xf numFmtId="176" fontId="14" fillId="2" borderId="1" xfId="0" applyNumberFormat="1" applyFont="1" applyFill="1" applyBorder="1" applyAlignment="1">
      <alignment horizontal="center" vertical="center" wrapText="1"/>
    </xf>
    <xf numFmtId="0" fontId="14" fillId="0" borderId="0" xfId="0" applyFont="1" applyFill="1" applyBorder="1" applyAlignment="1">
      <alignment horizontal="center" vertical="center"/>
    </xf>
    <xf numFmtId="0" fontId="13" fillId="0" borderId="1" xfId="0" applyFont="1" applyFill="1" applyBorder="1" applyAlignment="1">
      <alignment horizontal="center" vertical="center"/>
    </xf>
    <xf numFmtId="176" fontId="13" fillId="0" borderId="1" xfId="0" applyNumberFormat="1" applyFont="1" applyFill="1" applyBorder="1" applyAlignment="1">
      <alignment horizontal="center" vertical="center"/>
    </xf>
    <xf numFmtId="10" fontId="13" fillId="0" borderId="1" xfId="0" applyNumberFormat="1" applyFont="1" applyFill="1" applyBorder="1" applyAlignment="1">
      <alignment horizontal="center" vertical="center"/>
    </xf>
    <xf numFmtId="0" fontId="14" fillId="0" borderId="1" xfId="0" applyFont="1" applyFill="1" applyBorder="1" applyAlignment="1">
      <alignment horizontal="center" vertical="center"/>
    </xf>
    <xf numFmtId="176" fontId="14" fillId="0" borderId="1" xfId="0" applyNumberFormat="1" applyFont="1" applyFill="1" applyBorder="1" applyAlignment="1">
      <alignment horizontal="center" vertical="center"/>
    </xf>
    <xf numFmtId="0" fontId="13"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topLeftCell="A9" workbookViewId="0">
      <selection activeCell="F14" sqref="F14"/>
    </sheetView>
  </sheetViews>
  <sheetFormatPr defaultColWidth="11.1083333333333" defaultRowHeight="14.25" outlineLevelCol="6"/>
  <cols>
    <col min="1" max="1" width="6.625" style="64" customWidth="1"/>
    <col min="2" max="2" width="20.875" style="64" customWidth="1"/>
    <col min="3" max="3" width="19.875" style="65" customWidth="1"/>
    <col min="4" max="4" width="21.625" style="65" customWidth="1"/>
    <col min="5" max="5" width="12" style="65" customWidth="1"/>
    <col min="6" max="6" width="27.625" style="64" customWidth="1"/>
    <col min="7" max="7" width="11.4166666666667" style="64"/>
    <col min="8" max="16384" width="11.1083333333333" style="62"/>
  </cols>
  <sheetData>
    <row r="1" s="62" customFormat="1" ht="43" customHeight="1" spans="1:7">
      <c r="A1" s="66" t="s">
        <v>0</v>
      </c>
      <c r="B1" s="67"/>
      <c r="C1" s="68"/>
      <c r="D1" s="68"/>
      <c r="E1" s="68"/>
      <c r="F1" s="67"/>
      <c r="G1" s="64"/>
    </row>
    <row r="2" s="63" customFormat="1" ht="37" customHeight="1" spans="1:7">
      <c r="A2" s="69" t="s">
        <v>1</v>
      </c>
      <c r="B2" s="69" t="s">
        <v>2</v>
      </c>
      <c r="C2" s="70" t="s">
        <v>3</v>
      </c>
      <c r="D2" s="70" t="s">
        <v>4</v>
      </c>
      <c r="E2" s="70" t="s">
        <v>5</v>
      </c>
      <c r="F2" s="69" t="s">
        <v>6</v>
      </c>
      <c r="G2" s="71"/>
    </row>
    <row r="3" s="62" customFormat="1" ht="37" customHeight="1" spans="1:7">
      <c r="A3" s="72">
        <v>1</v>
      </c>
      <c r="B3" s="72" t="s">
        <v>7</v>
      </c>
      <c r="C3" s="73">
        <f>'1号桥工程'!G42</f>
        <v>507841.73</v>
      </c>
      <c r="D3" s="73"/>
      <c r="E3" s="74">
        <v>0.03</v>
      </c>
      <c r="F3" s="72"/>
      <c r="G3" s="64"/>
    </row>
    <row r="4" s="62" customFormat="1" ht="37" customHeight="1" spans="1:7">
      <c r="A4" s="72">
        <v>2</v>
      </c>
      <c r="B4" s="72" t="s">
        <v>8</v>
      </c>
      <c r="C4" s="73">
        <f>'2号桥工程'!G47</f>
        <v>1137151.85</v>
      </c>
      <c r="D4" s="73"/>
      <c r="E4" s="74">
        <v>0.03</v>
      </c>
      <c r="F4" s="72"/>
      <c r="G4" s="64"/>
    </row>
    <row r="5" s="62" customFormat="1" ht="37" customHeight="1" spans="1:7">
      <c r="A5" s="72">
        <v>3</v>
      </c>
      <c r="B5" s="72" t="s">
        <v>9</v>
      </c>
      <c r="C5" s="73">
        <f>'3号桥工程'!G47</f>
        <v>888445.85</v>
      </c>
      <c r="D5" s="73"/>
      <c r="E5" s="74">
        <v>0.03</v>
      </c>
      <c r="F5" s="72"/>
      <c r="G5" s="64"/>
    </row>
    <row r="6" s="62" customFormat="1" ht="37" customHeight="1" spans="1:7">
      <c r="A6" s="72">
        <v>4</v>
      </c>
      <c r="B6" s="72" t="s">
        <v>10</v>
      </c>
      <c r="C6" s="73">
        <f>'4号桥工程'!G48</f>
        <v>804809.55</v>
      </c>
      <c r="D6" s="73"/>
      <c r="E6" s="74">
        <v>0.03</v>
      </c>
      <c r="F6" s="72"/>
      <c r="G6" s="64"/>
    </row>
    <row r="7" s="62" customFormat="1" ht="37" customHeight="1" spans="1:7">
      <c r="A7" s="72">
        <v>5</v>
      </c>
      <c r="B7" s="72" t="s">
        <v>11</v>
      </c>
      <c r="C7" s="73">
        <f>'5号桥工程'!G51</f>
        <v>724008.32</v>
      </c>
      <c r="D7" s="73"/>
      <c r="E7" s="74">
        <v>0.03</v>
      </c>
      <c r="F7" s="72"/>
      <c r="G7" s="64"/>
    </row>
    <row r="8" s="62" customFormat="1" ht="37" customHeight="1" spans="1:7">
      <c r="A8" s="72">
        <v>6</v>
      </c>
      <c r="B8" s="72" t="s">
        <v>12</v>
      </c>
      <c r="C8" s="73">
        <f>预制场修建和其它费用!G16</f>
        <v>345600.288</v>
      </c>
      <c r="D8" s="73"/>
      <c r="E8" s="74">
        <v>0.03</v>
      </c>
      <c r="F8" s="72"/>
      <c r="G8" s="64"/>
    </row>
    <row r="9" s="62" customFormat="1" ht="37" customHeight="1" spans="1:7">
      <c r="A9" s="72">
        <v>8</v>
      </c>
      <c r="B9" s="72" t="s">
        <v>13</v>
      </c>
      <c r="C9" s="73">
        <f>机械租赁费!E11</f>
        <v>990000</v>
      </c>
      <c r="D9" s="73"/>
      <c r="E9" s="74">
        <v>0.09</v>
      </c>
      <c r="F9" s="72"/>
      <c r="G9" s="64"/>
    </row>
    <row r="10" s="63" customFormat="1" ht="36" customHeight="1" spans="1:7">
      <c r="A10" s="72"/>
      <c r="B10" s="75" t="s">
        <v>14</v>
      </c>
      <c r="C10" s="76">
        <f>SUM(C3:C9)</f>
        <v>5397857.588</v>
      </c>
      <c r="D10" s="76"/>
      <c r="E10" s="76"/>
      <c r="F10" s="75"/>
      <c r="G10" s="71"/>
    </row>
    <row r="11" s="63" customFormat="1" ht="409" customHeight="1" spans="1:7">
      <c r="A11" s="77" t="s">
        <v>15</v>
      </c>
      <c r="B11" s="77"/>
      <c r="C11" s="77"/>
      <c r="D11" s="77"/>
      <c r="E11" s="77"/>
      <c r="F11" s="77"/>
      <c r="G11" s="71"/>
    </row>
  </sheetData>
  <mergeCells count="2">
    <mergeCell ref="A1:F1"/>
    <mergeCell ref="A11:F11"/>
  </mergeCells>
  <pageMargins left="0.156944444444444" right="0.196527777777778" top="0.354166666666667" bottom="0.118055555555556" header="0.393055555555556" footer="0.156944444444444"/>
  <pageSetup paperSize="9" scale="9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6"/>
  <sheetViews>
    <sheetView topLeftCell="A38" workbookViewId="0">
      <selection activeCell="H38" sqref="H$1:I$1048576"/>
    </sheetView>
  </sheetViews>
  <sheetFormatPr defaultColWidth="9" defaultRowHeight="14.25"/>
  <cols>
    <col min="1" max="1" width="4.66666666666667" style="4"/>
    <col min="2" max="2" width="10.25" style="35" customWidth="1"/>
    <col min="3" max="3" width="62.125" style="5" customWidth="1"/>
    <col min="4" max="4" width="5.75" style="4" customWidth="1"/>
    <col min="5" max="5" width="8.25" style="4" customWidth="1"/>
    <col min="6" max="6" width="9.75" style="4" customWidth="1"/>
    <col min="7" max="7" width="10.25" style="4" customWidth="1"/>
    <col min="8" max="8" width="11.75" style="6" customWidth="1"/>
    <col min="9" max="9" width="12.5" style="36" customWidth="1"/>
    <col min="10" max="10" width="9" style="1"/>
    <col min="11" max="11" width="9" style="37"/>
    <col min="12" max="12" width="8.38333333333333" style="1" customWidth="1"/>
    <col min="13" max="16384" width="9" style="1"/>
  </cols>
  <sheetData>
    <row r="1" s="1" customFormat="1" ht="33" customHeight="1" spans="1:11">
      <c r="A1" s="38" t="s">
        <v>16</v>
      </c>
      <c r="B1" s="38"/>
      <c r="C1" s="38"/>
      <c r="D1" s="38"/>
      <c r="E1" s="38"/>
      <c r="F1" s="38"/>
      <c r="G1" s="38"/>
      <c r="H1" s="39"/>
      <c r="I1" s="45"/>
      <c r="J1" s="38"/>
      <c r="K1" s="37"/>
    </row>
    <row r="2" s="1" customFormat="1" spans="1:11">
      <c r="A2" s="14" t="s">
        <v>1</v>
      </c>
      <c r="B2" s="14" t="s">
        <v>2</v>
      </c>
      <c r="C2" s="14" t="s">
        <v>17</v>
      </c>
      <c r="D2" s="14" t="s">
        <v>18</v>
      </c>
      <c r="E2" s="14" t="s">
        <v>19</v>
      </c>
      <c r="F2" s="14" t="s">
        <v>20</v>
      </c>
      <c r="G2" s="14"/>
      <c r="H2" s="40" t="s">
        <v>21</v>
      </c>
      <c r="I2" s="40"/>
      <c r="J2" s="14" t="s">
        <v>6</v>
      </c>
      <c r="K2" s="37"/>
    </row>
    <row r="3" s="1" customFormat="1" spans="1:11">
      <c r="A3" s="14"/>
      <c r="B3" s="14"/>
      <c r="C3" s="14"/>
      <c r="D3" s="14"/>
      <c r="E3" s="14"/>
      <c r="F3" s="14" t="s">
        <v>22</v>
      </c>
      <c r="G3" s="14" t="s">
        <v>23</v>
      </c>
      <c r="H3" s="40" t="s">
        <v>24</v>
      </c>
      <c r="I3" s="40" t="s">
        <v>25</v>
      </c>
      <c r="J3" s="14"/>
      <c r="K3" s="37"/>
    </row>
    <row r="4" s="1" customFormat="1" spans="1:11">
      <c r="A4" s="14"/>
      <c r="B4" s="14"/>
      <c r="C4" s="14"/>
      <c r="D4" s="14"/>
      <c r="E4" s="14"/>
      <c r="F4" s="14"/>
      <c r="G4" s="14"/>
      <c r="H4" s="40"/>
      <c r="I4" s="40"/>
      <c r="J4" s="14"/>
      <c r="K4" s="37"/>
    </row>
    <row r="5" s="2" customFormat="1" spans="1:11">
      <c r="A5" s="8" t="s">
        <v>26</v>
      </c>
      <c r="B5" s="8" t="s">
        <v>27</v>
      </c>
      <c r="C5" s="8"/>
      <c r="D5" s="8"/>
      <c r="E5" s="8"/>
      <c r="F5" s="8"/>
      <c r="G5" s="8"/>
      <c r="H5" s="24"/>
      <c r="I5" s="24"/>
      <c r="J5" s="8"/>
      <c r="K5" s="61"/>
    </row>
    <row r="6" s="1" customFormat="1" ht="297" customHeight="1" spans="1:11">
      <c r="A6" s="43">
        <v>1</v>
      </c>
      <c r="B6" s="42" t="s">
        <v>28</v>
      </c>
      <c r="C6" s="44" t="s">
        <v>29</v>
      </c>
      <c r="D6" s="43" t="s">
        <v>30</v>
      </c>
      <c r="E6" s="43">
        <v>202.2</v>
      </c>
      <c r="F6" s="14">
        <v>18</v>
      </c>
      <c r="G6" s="14">
        <f t="shared" ref="G6:G16" si="0">E6*F6</f>
        <v>3639.6</v>
      </c>
      <c r="H6" s="40"/>
      <c r="I6" s="40"/>
      <c r="J6" s="14"/>
      <c r="K6" s="37"/>
    </row>
    <row r="7" s="1" customFormat="1" ht="297" customHeight="1" spans="1:11">
      <c r="A7" s="43">
        <v>2</v>
      </c>
      <c r="B7" s="42" t="s">
        <v>31</v>
      </c>
      <c r="C7" s="44" t="s">
        <v>32</v>
      </c>
      <c r="D7" s="43" t="s">
        <v>30</v>
      </c>
      <c r="E7" s="43">
        <f>507.2-202.2+3000</f>
        <v>3305</v>
      </c>
      <c r="F7" s="14">
        <v>25</v>
      </c>
      <c r="G7" s="14">
        <f t="shared" si="0"/>
        <v>82625</v>
      </c>
      <c r="H7" s="40"/>
      <c r="I7" s="40"/>
      <c r="J7" s="14"/>
      <c r="K7" s="37"/>
    </row>
    <row r="8" s="2" customFormat="1" spans="1:11">
      <c r="A8" s="47" t="s">
        <v>33</v>
      </c>
      <c r="B8" s="8" t="s">
        <v>34</v>
      </c>
      <c r="C8" s="8"/>
      <c r="D8" s="8"/>
      <c r="E8" s="8"/>
      <c r="F8" s="8"/>
      <c r="G8" s="8"/>
      <c r="H8" s="24"/>
      <c r="I8" s="24"/>
      <c r="J8" s="8"/>
      <c r="K8" s="61"/>
    </row>
    <row r="9" s="1" customFormat="1" ht="153" customHeight="1" spans="1:11">
      <c r="A9" s="43">
        <v>3</v>
      </c>
      <c r="B9" s="14" t="s">
        <v>35</v>
      </c>
      <c r="C9" s="15" t="s">
        <v>36</v>
      </c>
      <c r="D9" s="14" t="s">
        <v>30</v>
      </c>
      <c r="E9" s="14">
        <f>30.8+17.9+31.3</f>
        <v>80</v>
      </c>
      <c r="F9" s="14">
        <v>80</v>
      </c>
      <c r="G9" s="14">
        <f t="shared" si="0"/>
        <v>6400</v>
      </c>
      <c r="H9" s="40"/>
      <c r="I9" s="40"/>
      <c r="J9" s="14" t="s">
        <v>37</v>
      </c>
      <c r="K9" s="37"/>
    </row>
    <row r="10" s="1" customFormat="1" ht="153" customHeight="1" spans="1:11">
      <c r="A10" s="43">
        <v>4</v>
      </c>
      <c r="B10" s="42" t="s">
        <v>38</v>
      </c>
      <c r="C10" s="15" t="s">
        <v>39</v>
      </c>
      <c r="D10" s="14" t="s">
        <v>30</v>
      </c>
      <c r="E10" s="14">
        <v>308</v>
      </c>
      <c r="F10" s="14">
        <v>65</v>
      </c>
      <c r="G10" s="14">
        <f t="shared" si="0"/>
        <v>20020</v>
      </c>
      <c r="H10" s="40"/>
      <c r="I10" s="40"/>
      <c r="J10" s="14" t="s">
        <v>37</v>
      </c>
      <c r="K10" s="37"/>
    </row>
    <row r="11" s="1" customFormat="1" ht="166" customHeight="1" spans="1:11">
      <c r="A11" s="43">
        <v>5</v>
      </c>
      <c r="B11" s="42" t="s">
        <v>40</v>
      </c>
      <c r="C11" s="15" t="s">
        <v>41</v>
      </c>
      <c r="D11" s="14" t="s">
        <v>30</v>
      </c>
      <c r="E11" s="14">
        <v>328.3</v>
      </c>
      <c r="F11" s="14">
        <v>115</v>
      </c>
      <c r="G11" s="14">
        <f t="shared" si="0"/>
        <v>37754.5</v>
      </c>
      <c r="H11" s="40"/>
      <c r="I11" s="40"/>
      <c r="J11" s="14" t="s">
        <v>37</v>
      </c>
      <c r="K11" s="37"/>
    </row>
    <row r="12" s="1" customFormat="1" ht="155" customHeight="1" spans="1:11">
      <c r="A12" s="43">
        <v>6</v>
      </c>
      <c r="B12" s="42" t="s">
        <v>42</v>
      </c>
      <c r="C12" s="15" t="s">
        <v>39</v>
      </c>
      <c r="D12" s="14" t="s">
        <v>30</v>
      </c>
      <c r="E12" s="14">
        <f>56.6+13.5</f>
        <v>70.1</v>
      </c>
      <c r="F12" s="14">
        <v>70</v>
      </c>
      <c r="G12" s="14">
        <f t="shared" si="0"/>
        <v>4907</v>
      </c>
      <c r="H12" s="40"/>
      <c r="I12" s="40"/>
      <c r="J12" s="14" t="s">
        <v>37</v>
      </c>
      <c r="K12" s="37"/>
    </row>
    <row r="13" s="1" customFormat="1" ht="86" customHeight="1" spans="1:11">
      <c r="A13" s="43">
        <v>7</v>
      </c>
      <c r="B13" s="14" t="s">
        <v>43</v>
      </c>
      <c r="C13" s="15" t="s">
        <v>44</v>
      </c>
      <c r="D13" s="14" t="s">
        <v>30</v>
      </c>
      <c r="E13" s="14">
        <v>16.4</v>
      </c>
      <c r="F13" s="14">
        <v>160</v>
      </c>
      <c r="G13" s="14">
        <f t="shared" si="0"/>
        <v>2624</v>
      </c>
      <c r="H13" s="40"/>
      <c r="I13" s="40"/>
      <c r="J13" s="14"/>
      <c r="K13" s="37"/>
    </row>
    <row r="14" s="1" customFormat="1" ht="86" customHeight="1" spans="1:11">
      <c r="A14" s="43">
        <v>8</v>
      </c>
      <c r="B14" s="14" t="s">
        <v>45</v>
      </c>
      <c r="C14" s="15" t="s">
        <v>46</v>
      </c>
      <c r="D14" s="14" t="s">
        <v>47</v>
      </c>
      <c r="E14" s="14">
        <v>300</v>
      </c>
      <c r="F14" s="14">
        <v>4</v>
      </c>
      <c r="G14" s="14">
        <f t="shared" si="0"/>
        <v>1200</v>
      </c>
      <c r="H14" s="40"/>
      <c r="I14" s="40"/>
      <c r="J14" s="14"/>
      <c r="K14" s="37"/>
    </row>
    <row r="15" s="1" customFormat="1" ht="85" customHeight="1" spans="1:11">
      <c r="A15" s="43">
        <v>9</v>
      </c>
      <c r="B15" s="14" t="s">
        <v>48</v>
      </c>
      <c r="C15" s="15" t="s">
        <v>49</v>
      </c>
      <c r="D15" s="14" t="s">
        <v>30</v>
      </c>
      <c r="E15" s="14">
        <v>71.9</v>
      </c>
      <c r="F15" s="14">
        <v>430</v>
      </c>
      <c r="G15" s="14">
        <f t="shared" si="0"/>
        <v>30917</v>
      </c>
      <c r="H15" s="40"/>
      <c r="I15" s="40"/>
      <c r="J15" s="14"/>
      <c r="K15" s="37"/>
    </row>
    <row r="16" s="1" customFormat="1" ht="237" customHeight="1" spans="1:11">
      <c r="A16" s="43">
        <v>10</v>
      </c>
      <c r="B16" s="42" t="s">
        <v>50</v>
      </c>
      <c r="C16" s="44" t="s">
        <v>51</v>
      </c>
      <c r="D16" s="42" t="s">
        <v>52</v>
      </c>
      <c r="E16" s="42">
        <f>0.052+4.883+2.1596+4.238+1.5399+25.89</f>
        <v>38.7625</v>
      </c>
      <c r="F16" s="14">
        <v>1500</v>
      </c>
      <c r="G16" s="14">
        <f t="shared" si="0"/>
        <v>58143.75</v>
      </c>
      <c r="H16" s="40"/>
      <c r="I16" s="40"/>
      <c r="J16" s="14" t="s">
        <v>53</v>
      </c>
      <c r="K16" s="37"/>
    </row>
    <row r="17" s="2" customFormat="1" spans="1:11">
      <c r="A17" s="47" t="s">
        <v>54</v>
      </c>
      <c r="B17" s="8" t="s">
        <v>55</v>
      </c>
      <c r="C17" s="8"/>
      <c r="D17" s="10"/>
      <c r="E17" s="10"/>
      <c r="F17" s="8"/>
      <c r="G17" s="8"/>
      <c r="H17" s="24"/>
      <c r="I17" s="24"/>
      <c r="J17" s="8"/>
      <c r="K17" s="61"/>
    </row>
    <row r="18" s="1" customFormat="1" ht="144" customHeight="1" spans="1:11">
      <c r="A18" s="43">
        <v>11</v>
      </c>
      <c r="B18" s="42" t="s">
        <v>56</v>
      </c>
      <c r="C18" s="15" t="s">
        <v>57</v>
      </c>
      <c r="D18" s="42" t="s">
        <v>30</v>
      </c>
      <c r="E18" s="42">
        <v>0.92</v>
      </c>
      <c r="F18" s="14">
        <v>200</v>
      </c>
      <c r="G18" s="14">
        <f t="shared" ref="G18:G35" si="1">E18*F18</f>
        <v>184</v>
      </c>
      <c r="H18" s="40"/>
      <c r="I18" s="40"/>
      <c r="J18" s="14" t="s">
        <v>37</v>
      </c>
      <c r="K18" s="37"/>
    </row>
    <row r="19" s="1" customFormat="1" ht="144" customHeight="1" spans="1:11">
      <c r="A19" s="43">
        <v>12</v>
      </c>
      <c r="B19" s="42" t="s">
        <v>58</v>
      </c>
      <c r="C19" s="15" t="s">
        <v>57</v>
      </c>
      <c r="D19" s="42" t="s">
        <v>30</v>
      </c>
      <c r="E19" s="42">
        <v>0.66</v>
      </c>
      <c r="F19" s="14">
        <v>200</v>
      </c>
      <c r="G19" s="14">
        <f t="shared" si="1"/>
        <v>132</v>
      </c>
      <c r="H19" s="40"/>
      <c r="I19" s="40"/>
      <c r="J19" s="14" t="s">
        <v>37</v>
      </c>
      <c r="K19" s="37"/>
    </row>
    <row r="20" s="1" customFormat="1" ht="68" customHeight="1" spans="1:11">
      <c r="A20" s="43">
        <v>13</v>
      </c>
      <c r="B20" s="42" t="s">
        <v>59</v>
      </c>
      <c r="C20" s="15" t="s">
        <v>60</v>
      </c>
      <c r="D20" s="42" t="s">
        <v>61</v>
      </c>
      <c r="E20" s="42">
        <v>8</v>
      </c>
      <c r="F20" s="14">
        <v>120</v>
      </c>
      <c r="G20" s="14">
        <f t="shared" si="1"/>
        <v>960</v>
      </c>
      <c r="H20" s="40"/>
      <c r="I20" s="40"/>
      <c r="J20" s="14"/>
      <c r="K20" s="37"/>
    </row>
    <row r="21" s="1" customFormat="1" ht="246" customHeight="1" spans="1:11">
      <c r="A21" s="43">
        <v>14</v>
      </c>
      <c r="B21" s="42" t="s">
        <v>62</v>
      </c>
      <c r="C21" s="44" t="s">
        <v>63</v>
      </c>
      <c r="D21" s="42" t="s">
        <v>30</v>
      </c>
      <c r="E21" s="42">
        <f>129.8</f>
        <v>129.8</v>
      </c>
      <c r="F21" s="14">
        <v>790</v>
      </c>
      <c r="G21" s="14">
        <f t="shared" si="1"/>
        <v>102542</v>
      </c>
      <c r="H21" s="40"/>
      <c r="I21" s="40"/>
      <c r="J21" s="14" t="s">
        <v>37</v>
      </c>
      <c r="K21" s="37"/>
    </row>
    <row r="22" s="1" customFormat="1" ht="160" customHeight="1" spans="1:11">
      <c r="A22" s="43">
        <v>15</v>
      </c>
      <c r="B22" s="42" t="s">
        <v>64</v>
      </c>
      <c r="C22" s="15" t="s">
        <v>65</v>
      </c>
      <c r="D22" s="42" t="s">
        <v>30</v>
      </c>
      <c r="E22" s="42">
        <v>8.4</v>
      </c>
      <c r="F22" s="14">
        <v>150</v>
      </c>
      <c r="G22" s="14">
        <f t="shared" si="1"/>
        <v>1260</v>
      </c>
      <c r="H22" s="40"/>
      <c r="I22" s="40"/>
      <c r="J22" s="14" t="s">
        <v>37</v>
      </c>
      <c r="K22" s="37"/>
    </row>
    <row r="23" s="1" customFormat="1" ht="149" customHeight="1" spans="1:11">
      <c r="A23" s="43">
        <v>16</v>
      </c>
      <c r="B23" s="42" t="s">
        <v>66</v>
      </c>
      <c r="C23" s="15" t="s">
        <v>57</v>
      </c>
      <c r="D23" s="42" t="s">
        <v>30</v>
      </c>
      <c r="E23" s="42">
        <v>6</v>
      </c>
      <c r="F23" s="14">
        <v>150</v>
      </c>
      <c r="G23" s="14">
        <f t="shared" si="1"/>
        <v>900</v>
      </c>
      <c r="H23" s="40"/>
      <c r="I23" s="40"/>
      <c r="J23" s="14" t="s">
        <v>37</v>
      </c>
      <c r="K23" s="37"/>
    </row>
    <row r="24" s="1" customFormat="1" ht="149" customHeight="1" spans="1:11">
      <c r="A24" s="43">
        <v>17</v>
      </c>
      <c r="B24" s="42" t="s">
        <v>67</v>
      </c>
      <c r="C24" s="15" t="s">
        <v>68</v>
      </c>
      <c r="D24" s="42" t="s">
        <v>30</v>
      </c>
      <c r="E24" s="42">
        <v>26.89</v>
      </c>
      <c r="F24" s="14">
        <v>100</v>
      </c>
      <c r="G24" s="14">
        <f t="shared" si="1"/>
        <v>2689</v>
      </c>
      <c r="H24" s="40"/>
      <c r="I24" s="40"/>
      <c r="J24" s="14" t="s">
        <v>37</v>
      </c>
      <c r="K24" s="37"/>
    </row>
    <row r="25" s="1" customFormat="1" ht="149" customHeight="1" spans="1:11">
      <c r="A25" s="43">
        <v>18</v>
      </c>
      <c r="B25" s="42" t="s">
        <v>69</v>
      </c>
      <c r="C25" s="15" t="s">
        <v>57</v>
      </c>
      <c r="D25" s="42" t="s">
        <v>30</v>
      </c>
      <c r="E25" s="42">
        <v>11.76</v>
      </c>
      <c r="F25" s="14">
        <v>120</v>
      </c>
      <c r="G25" s="14">
        <f t="shared" si="1"/>
        <v>1411.2</v>
      </c>
      <c r="H25" s="40"/>
      <c r="I25" s="40"/>
      <c r="J25" s="14" t="s">
        <v>37</v>
      </c>
      <c r="K25" s="37"/>
    </row>
    <row r="26" s="1" customFormat="1" ht="149" customHeight="1" spans="1:11">
      <c r="A26" s="43">
        <v>19</v>
      </c>
      <c r="B26" s="42" t="s">
        <v>70</v>
      </c>
      <c r="C26" s="15" t="s">
        <v>57</v>
      </c>
      <c r="D26" s="42" t="s">
        <v>30</v>
      </c>
      <c r="E26" s="42">
        <v>1.35</v>
      </c>
      <c r="F26" s="14">
        <v>200</v>
      </c>
      <c r="G26" s="14">
        <f t="shared" si="1"/>
        <v>270</v>
      </c>
      <c r="H26" s="40"/>
      <c r="I26" s="40"/>
      <c r="J26" s="14" t="s">
        <v>37</v>
      </c>
      <c r="K26" s="37"/>
    </row>
    <row r="27" s="1" customFormat="1" ht="166" customHeight="1" spans="1:11">
      <c r="A27" s="43">
        <v>20</v>
      </c>
      <c r="B27" s="42" t="s">
        <v>71</v>
      </c>
      <c r="C27" s="44" t="s">
        <v>72</v>
      </c>
      <c r="D27" s="42" t="s">
        <v>52</v>
      </c>
      <c r="E27" s="42">
        <v>4.752</v>
      </c>
      <c r="F27" s="14">
        <v>1800</v>
      </c>
      <c r="G27" s="14">
        <f t="shared" si="1"/>
        <v>8553.6</v>
      </c>
      <c r="H27" s="40"/>
      <c r="I27" s="40"/>
      <c r="J27" s="18"/>
      <c r="K27" s="56"/>
    </row>
    <row r="28" s="1" customFormat="1" ht="129" customHeight="1" spans="1:11">
      <c r="A28" s="43">
        <v>21</v>
      </c>
      <c r="B28" s="42" t="s">
        <v>73</v>
      </c>
      <c r="C28" s="44" t="s">
        <v>74</v>
      </c>
      <c r="D28" s="42" t="s">
        <v>75</v>
      </c>
      <c r="E28" s="42">
        <v>237.04</v>
      </c>
      <c r="F28" s="14">
        <v>9.5</v>
      </c>
      <c r="G28" s="14">
        <f t="shared" si="1"/>
        <v>2251.88</v>
      </c>
      <c r="H28" s="40"/>
      <c r="I28" s="40"/>
      <c r="J28" s="18"/>
      <c r="K28" s="56"/>
    </row>
    <row r="29" s="1" customFormat="1" ht="129" customHeight="1" spans="1:11">
      <c r="A29" s="43">
        <v>22</v>
      </c>
      <c r="B29" s="42" t="s">
        <v>76</v>
      </c>
      <c r="C29" s="44" t="s">
        <v>77</v>
      </c>
      <c r="D29" s="42" t="s">
        <v>75</v>
      </c>
      <c r="E29" s="42">
        <v>355.4</v>
      </c>
      <c r="F29" s="14">
        <v>9</v>
      </c>
      <c r="G29" s="14">
        <f t="shared" si="1"/>
        <v>3198.6</v>
      </c>
      <c r="H29" s="40"/>
      <c r="I29" s="40"/>
      <c r="J29" s="18"/>
      <c r="K29" s="56"/>
    </row>
    <row r="30" s="1" customFormat="1" ht="241" customHeight="1" spans="1:11">
      <c r="A30" s="43">
        <v>23</v>
      </c>
      <c r="B30" s="42" t="s">
        <v>50</v>
      </c>
      <c r="C30" s="44" t="s">
        <v>51</v>
      </c>
      <c r="D30" s="42" t="s">
        <v>52</v>
      </c>
      <c r="E30" s="42">
        <v>46.058</v>
      </c>
      <c r="F30" s="14">
        <v>1500</v>
      </c>
      <c r="G30" s="14">
        <f t="shared" si="1"/>
        <v>69087</v>
      </c>
      <c r="H30" s="40"/>
      <c r="I30" s="40"/>
      <c r="J30" s="14" t="s">
        <v>53</v>
      </c>
      <c r="K30" s="56"/>
    </row>
    <row r="31" s="1" customFormat="1" ht="92" customHeight="1" spans="1:11">
      <c r="A31" s="43">
        <v>24</v>
      </c>
      <c r="B31" s="42" t="s">
        <v>78</v>
      </c>
      <c r="C31" s="44" t="s">
        <v>79</v>
      </c>
      <c r="D31" s="42" t="s">
        <v>52</v>
      </c>
      <c r="E31" s="42">
        <f>140*8/1000</f>
        <v>1.12</v>
      </c>
      <c r="F31" s="14">
        <v>8000</v>
      </c>
      <c r="G31" s="14">
        <f t="shared" si="1"/>
        <v>8960</v>
      </c>
      <c r="H31" s="40"/>
      <c r="I31" s="40"/>
      <c r="J31" s="18"/>
      <c r="K31" s="56"/>
    </row>
    <row r="32" s="1" customFormat="1" ht="92" customHeight="1" spans="1:11">
      <c r="A32" s="43">
        <v>25</v>
      </c>
      <c r="B32" s="42" t="s">
        <v>80</v>
      </c>
      <c r="C32" s="44" t="s">
        <v>81</v>
      </c>
      <c r="D32" s="42" t="s">
        <v>75</v>
      </c>
      <c r="E32" s="42">
        <v>8.6</v>
      </c>
      <c r="F32" s="14">
        <v>200</v>
      </c>
      <c r="G32" s="14">
        <f t="shared" si="1"/>
        <v>1720</v>
      </c>
      <c r="H32" s="40"/>
      <c r="I32" s="40"/>
      <c r="J32" s="18"/>
      <c r="K32" s="56"/>
    </row>
    <row r="33" s="1" customFormat="1" ht="69" customHeight="1" spans="1:11">
      <c r="A33" s="43">
        <v>26</v>
      </c>
      <c r="B33" s="42" t="s">
        <v>82</v>
      </c>
      <c r="C33" s="44" t="s">
        <v>83</v>
      </c>
      <c r="D33" s="42" t="s">
        <v>75</v>
      </c>
      <c r="E33" s="42">
        <v>4.2</v>
      </c>
      <c r="F33" s="14">
        <v>15</v>
      </c>
      <c r="G33" s="14">
        <f t="shared" si="1"/>
        <v>63</v>
      </c>
      <c r="H33" s="40"/>
      <c r="I33" s="40"/>
      <c r="J33" s="18"/>
      <c r="K33" s="56"/>
    </row>
    <row r="34" s="1" customFormat="1" ht="88" customHeight="1" spans="1:11">
      <c r="A34" s="43">
        <v>27</v>
      </c>
      <c r="B34" s="42" t="s">
        <v>84</v>
      </c>
      <c r="C34" s="44" t="s">
        <v>85</v>
      </c>
      <c r="D34" s="42" t="s">
        <v>75</v>
      </c>
      <c r="E34" s="42">
        <v>9</v>
      </c>
      <c r="F34" s="14">
        <v>15</v>
      </c>
      <c r="G34" s="14">
        <f t="shared" si="1"/>
        <v>135</v>
      </c>
      <c r="H34" s="40"/>
      <c r="I34" s="40"/>
      <c r="J34" s="18"/>
      <c r="K34" s="56"/>
    </row>
    <row r="35" s="2" customFormat="1" ht="21" customHeight="1" spans="1:11">
      <c r="A35" s="47" t="s">
        <v>86</v>
      </c>
      <c r="B35" s="47" t="s">
        <v>87</v>
      </c>
      <c r="C35" s="47"/>
      <c r="D35" s="10"/>
      <c r="E35" s="10"/>
      <c r="F35" s="8"/>
      <c r="G35" s="8"/>
      <c r="H35" s="24"/>
      <c r="I35" s="24"/>
      <c r="J35" s="13"/>
      <c r="K35" s="57"/>
    </row>
    <row r="36" s="1" customFormat="1" ht="105" customHeight="1" spans="1:11">
      <c r="A36" s="43">
        <v>28</v>
      </c>
      <c r="B36" s="42" t="s">
        <v>88</v>
      </c>
      <c r="C36" s="44" t="s">
        <v>89</v>
      </c>
      <c r="D36" s="42" t="s">
        <v>47</v>
      </c>
      <c r="E36" s="42">
        <f>14.5+15.12</f>
        <v>29.62</v>
      </c>
      <c r="F36" s="14">
        <v>50</v>
      </c>
      <c r="G36" s="14">
        <f t="shared" ref="G36:G41" si="2">E36*F36</f>
        <v>1481</v>
      </c>
      <c r="H36" s="40"/>
      <c r="I36" s="40"/>
      <c r="J36" s="18"/>
      <c r="K36" s="56"/>
    </row>
    <row r="37" s="1" customFormat="1" ht="105" customHeight="1" spans="1:11">
      <c r="A37" s="43">
        <v>29</v>
      </c>
      <c r="B37" s="42" t="s">
        <v>90</v>
      </c>
      <c r="C37" s="44" t="s">
        <v>91</v>
      </c>
      <c r="D37" s="42" t="s">
        <v>47</v>
      </c>
      <c r="E37" s="42">
        <v>141.6</v>
      </c>
      <c r="F37" s="14">
        <v>60</v>
      </c>
      <c r="G37" s="14">
        <f t="shared" si="2"/>
        <v>8496</v>
      </c>
      <c r="H37" s="40"/>
      <c r="I37" s="40"/>
      <c r="J37" s="18"/>
      <c r="K37" s="56"/>
    </row>
    <row r="38" s="1" customFormat="1" ht="105" customHeight="1" spans="1:11">
      <c r="A38" s="43">
        <v>30</v>
      </c>
      <c r="B38" s="42" t="s">
        <v>92</v>
      </c>
      <c r="C38" s="44" t="s">
        <v>93</v>
      </c>
      <c r="D38" s="42" t="s">
        <v>47</v>
      </c>
      <c r="E38" s="40">
        <v>433.96</v>
      </c>
      <c r="F38" s="14">
        <v>70</v>
      </c>
      <c r="G38" s="14">
        <f t="shared" si="2"/>
        <v>30377.2</v>
      </c>
      <c r="H38" s="40"/>
      <c r="I38" s="40"/>
      <c r="J38" s="18"/>
      <c r="K38" s="56"/>
    </row>
    <row r="39" s="1" customFormat="1" ht="179" customHeight="1" spans="1:11">
      <c r="A39" s="43">
        <v>31</v>
      </c>
      <c r="B39" s="42" t="s">
        <v>94</v>
      </c>
      <c r="C39" s="44" t="s">
        <v>95</v>
      </c>
      <c r="D39" s="42" t="s">
        <v>47</v>
      </c>
      <c r="E39" s="40">
        <f>3.89+7.8+58.8</f>
        <v>70.49</v>
      </c>
      <c r="F39" s="14">
        <v>60</v>
      </c>
      <c r="G39" s="14">
        <f t="shared" si="2"/>
        <v>4229.4</v>
      </c>
      <c r="H39" s="40"/>
      <c r="I39" s="40"/>
      <c r="J39" s="18"/>
      <c r="K39" s="56"/>
    </row>
    <row r="40" s="1" customFormat="1" ht="131" customHeight="1" spans="1:11">
      <c r="A40" s="43">
        <v>32</v>
      </c>
      <c r="B40" s="42" t="s">
        <v>96</v>
      </c>
      <c r="C40" s="44" t="s">
        <v>97</v>
      </c>
      <c r="D40" s="14" t="s">
        <v>30</v>
      </c>
      <c r="E40" s="45">
        <v>30</v>
      </c>
      <c r="F40" s="14">
        <v>60</v>
      </c>
      <c r="G40" s="14">
        <f t="shared" si="2"/>
        <v>1800</v>
      </c>
      <c r="H40" s="40"/>
      <c r="I40" s="40"/>
      <c r="J40" s="14" t="s">
        <v>37</v>
      </c>
      <c r="K40" s="37"/>
    </row>
    <row r="41" s="1" customFormat="1" ht="131" customHeight="1" spans="1:11">
      <c r="A41" s="43">
        <v>33</v>
      </c>
      <c r="B41" s="42" t="s">
        <v>98</v>
      </c>
      <c r="C41" s="44" t="s">
        <v>99</v>
      </c>
      <c r="D41" s="14" t="s">
        <v>47</v>
      </c>
      <c r="E41" s="45">
        <f>11*27*2</f>
        <v>594</v>
      </c>
      <c r="F41" s="14">
        <v>15</v>
      </c>
      <c r="G41" s="14">
        <f t="shared" si="2"/>
        <v>8910</v>
      </c>
      <c r="H41" s="40"/>
      <c r="I41" s="40"/>
      <c r="J41" s="14"/>
      <c r="K41" s="37"/>
    </row>
    <row r="42" s="3" customFormat="1" ht="39" customHeight="1" spans="1:11">
      <c r="A42" s="47"/>
      <c r="B42" s="58" t="s">
        <v>100</v>
      </c>
      <c r="C42" s="59"/>
      <c r="D42" s="59"/>
      <c r="E42" s="59"/>
      <c r="F42" s="60"/>
      <c r="G42" s="48">
        <f>SUM(G6:G41)</f>
        <v>507841.73</v>
      </c>
      <c r="H42" s="32"/>
      <c r="I42" s="53"/>
      <c r="J42" s="20"/>
      <c r="K42" s="54"/>
    </row>
    <row r="43" s="1" customFormat="1" spans="1:11">
      <c r="A43" s="4"/>
      <c r="B43" s="35"/>
      <c r="C43" s="5"/>
      <c r="D43" s="4"/>
      <c r="E43" s="4"/>
      <c r="F43" s="4"/>
      <c r="G43" s="4"/>
      <c r="H43" s="6"/>
      <c r="I43" s="36"/>
      <c r="K43" s="37"/>
    </row>
    <row r="44" s="1" customFormat="1" spans="1:11">
      <c r="A44" s="4"/>
      <c r="B44" s="35"/>
      <c r="C44" s="5"/>
      <c r="D44" s="4"/>
      <c r="E44" s="4"/>
      <c r="F44" s="4"/>
      <c r="G44" s="4"/>
      <c r="H44" s="6"/>
      <c r="I44" s="36"/>
      <c r="K44" s="37"/>
    </row>
    <row r="45" s="1" customFormat="1" spans="1:11">
      <c r="A45" s="4"/>
      <c r="B45" s="35"/>
      <c r="C45" s="5"/>
      <c r="D45" s="4"/>
      <c r="E45" s="4"/>
      <c r="F45" s="4"/>
      <c r="G45" s="4"/>
      <c r="H45" s="6"/>
      <c r="I45" s="36"/>
      <c r="K45" s="37"/>
    </row>
    <row r="46" s="1" customFormat="1" spans="1:11">
      <c r="A46" s="4"/>
      <c r="B46" s="35"/>
      <c r="C46" s="5"/>
      <c r="D46" s="4"/>
      <c r="E46" s="4"/>
      <c r="F46" s="4"/>
      <c r="G46" s="4"/>
      <c r="H46" s="6"/>
      <c r="I46" s="36"/>
      <c r="K46" s="37"/>
    </row>
    <row r="47" s="1" customFormat="1" spans="1:11">
      <c r="A47" s="4"/>
      <c r="B47" s="35"/>
      <c r="C47" s="5"/>
      <c r="D47" s="4"/>
      <c r="E47" s="4"/>
      <c r="F47" s="4"/>
      <c r="G47" s="4"/>
      <c r="H47" s="6"/>
      <c r="I47" s="36"/>
      <c r="K47" s="37"/>
    </row>
    <row r="48" s="1" customFormat="1" spans="1:11">
      <c r="A48" s="4"/>
      <c r="B48" s="35"/>
      <c r="C48" s="5"/>
      <c r="D48" s="4"/>
      <c r="E48" s="4"/>
      <c r="F48" s="4"/>
      <c r="G48" s="4"/>
      <c r="H48" s="6"/>
      <c r="I48" s="36"/>
      <c r="K48" s="37"/>
    </row>
    <row r="49" s="1" customFormat="1" spans="1:11">
      <c r="A49" s="4"/>
      <c r="B49" s="35"/>
      <c r="C49" s="5"/>
      <c r="D49" s="4"/>
      <c r="E49" s="4"/>
      <c r="F49" s="4"/>
      <c r="G49" s="4"/>
      <c r="H49" s="6"/>
      <c r="I49" s="36"/>
      <c r="K49" s="37"/>
    </row>
    <row r="50" s="1" customFormat="1" spans="1:11">
      <c r="A50" s="4"/>
      <c r="B50" s="35"/>
      <c r="C50" s="5"/>
      <c r="D50" s="4"/>
      <c r="E50" s="4"/>
      <c r="F50" s="4"/>
      <c r="G50" s="4"/>
      <c r="H50" s="6"/>
      <c r="I50" s="36"/>
      <c r="K50" s="37"/>
    </row>
    <row r="51" s="1" customFormat="1" spans="1:11">
      <c r="A51" s="4"/>
      <c r="B51" s="35"/>
      <c r="C51" s="5"/>
      <c r="D51" s="4"/>
      <c r="E51" s="4"/>
      <c r="F51" s="4"/>
      <c r="G51" s="4"/>
      <c r="H51" s="6"/>
      <c r="I51" s="36"/>
      <c r="K51" s="37"/>
    </row>
    <row r="52" s="1" customFormat="1" spans="1:11">
      <c r="A52" s="4"/>
      <c r="B52" s="35"/>
      <c r="C52" s="5"/>
      <c r="D52" s="4"/>
      <c r="E52" s="4"/>
      <c r="F52" s="4"/>
      <c r="G52" s="4"/>
      <c r="H52" s="6"/>
      <c r="I52" s="36"/>
      <c r="K52" s="37"/>
    </row>
    <row r="53" s="1" customFormat="1" spans="1:11">
      <c r="A53" s="4"/>
      <c r="B53" s="35"/>
      <c r="C53" s="5"/>
      <c r="D53" s="4"/>
      <c r="E53" s="4"/>
      <c r="F53" s="4"/>
      <c r="G53" s="4"/>
      <c r="H53" s="6"/>
      <c r="I53" s="36"/>
      <c r="K53" s="37"/>
    </row>
    <row r="54" s="1" customFormat="1" spans="1:11">
      <c r="A54" s="4"/>
      <c r="B54" s="35"/>
      <c r="C54" s="5"/>
      <c r="D54" s="4"/>
      <c r="E54" s="4"/>
      <c r="F54" s="4"/>
      <c r="G54" s="4"/>
      <c r="H54" s="6"/>
      <c r="I54" s="36"/>
      <c r="K54" s="37"/>
    </row>
    <row r="55" s="1" customFormat="1" spans="1:11">
      <c r="A55" s="4"/>
      <c r="B55" s="35"/>
      <c r="C55" s="5"/>
      <c r="D55" s="4"/>
      <c r="E55" s="4"/>
      <c r="F55" s="4"/>
      <c r="G55" s="4"/>
      <c r="H55" s="6"/>
      <c r="I55" s="36"/>
      <c r="K55" s="37"/>
    </row>
    <row r="56" s="1" customFormat="1" spans="1:11">
      <c r="A56" s="4"/>
      <c r="B56" s="35"/>
      <c r="C56" s="5"/>
      <c r="D56" s="4"/>
      <c r="E56" s="4"/>
      <c r="F56" s="4"/>
      <c r="G56" s="4"/>
      <c r="H56" s="6"/>
      <c r="I56" s="36"/>
      <c r="K56" s="37"/>
    </row>
    <row r="57" s="1" customFormat="1" spans="1:11">
      <c r="A57" s="4"/>
      <c r="B57" s="35"/>
      <c r="C57" s="5"/>
      <c r="D57" s="4"/>
      <c r="E57" s="4"/>
      <c r="F57" s="4"/>
      <c r="G57" s="4"/>
      <c r="H57" s="6"/>
      <c r="I57" s="36"/>
      <c r="K57" s="37"/>
    </row>
    <row r="58" s="1" customFormat="1" spans="1:11">
      <c r="A58" s="4"/>
      <c r="B58" s="35"/>
      <c r="C58" s="5"/>
      <c r="D58" s="4"/>
      <c r="E58" s="4"/>
      <c r="F58" s="4"/>
      <c r="G58" s="4"/>
      <c r="H58" s="6"/>
      <c r="I58" s="36"/>
      <c r="K58" s="37"/>
    </row>
    <row r="59" s="1" customFormat="1" spans="1:11">
      <c r="A59" s="4"/>
      <c r="B59" s="35"/>
      <c r="C59" s="5"/>
      <c r="D59" s="4"/>
      <c r="E59" s="4"/>
      <c r="F59" s="4"/>
      <c r="G59" s="4"/>
      <c r="H59" s="6"/>
      <c r="I59" s="36"/>
      <c r="K59" s="37"/>
    </row>
    <row r="60" s="1" customFormat="1" spans="1:11">
      <c r="A60" s="4"/>
      <c r="B60" s="35"/>
      <c r="C60" s="5"/>
      <c r="D60" s="4"/>
      <c r="E60" s="4"/>
      <c r="F60" s="4"/>
      <c r="G60" s="4"/>
      <c r="H60" s="6"/>
      <c r="I60" s="36"/>
      <c r="K60" s="37"/>
    </row>
    <row r="61" s="1" customFormat="1" spans="1:11">
      <c r="A61" s="4"/>
      <c r="B61" s="35"/>
      <c r="C61" s="5"/>
      <c r="D61" s="4"/>
      <c r="E61" s="4"/>
      <c r="F61" s="4"/>
      <c r="G61" s="4"/>
      <c r="H61" s="6"/>
      <c r="I61" s="36"/>
      <c r="K61" s="37"/>
    </row>
    <row r="62" s="1" customFormat="1" spans="1:11">
      <c r="A62" s="4"/>
      <c r="B62" s="35"/>
      <c r="C62" s="5"/>
      <c r="D62" s="4"/>
      <c r="E62" s="4"/>
      <c r="F62" s="4"/>
      <c r="G62" s="4"/>
      <c r="H62" s="6"/>
      <c r="I62" s="36"/>
      <c r="K62" s="37"/>
    </row>
    <row r="63" s="1" customFormat="1" spans="1:11">
      <c r="A63" s="4"/>
      <c r="B63" s="35"/>
      <c r="C63" s="5"/>
      <c r="D63" s="4"/>
      <c r="E63" s="4"/>
      <c r="F63" s="4"/>
      <c r="G63" s="4"/>
      <c r="H63" s="6"/>
      <c r="I63" s="36"/>
      <c r="K63" s="37"/>
    </row>
    <row r="64" s="1" customFormat="1" spans="1:11">
      <c r="A64" s="4"/>
      <c r="B64" s="35"/>
      <c r="C64" s="5"/>
      <c r="D64" s="4"/>
      <c r="E64" s="4"/>
      <c r="F64" s="4"/>
      <c r="G64" s="4"/>
      <c r="H64" s="6"/>
      <c r="I64" s="36"/>
      <c r="K64" s="37"/>
    </row>
    <row r="65" s="1" customFormat="1" spans="1:11">
      <c r="A65" s="4"/>
      <c r="B65" s="35"/>
      <c r="C65" s="5"/>
      <c r="D65" s="4"/>
      <c r="E65" s="4"/>
      <c r="F65" s="4"/>
      <c r="G65" s="4"/>
      <c r="H65" s="6"/>
      <c r="I65" s="36"/>
      <c r="K65" s="37"/>
    </row>
    <row r="66" s="1" customFormat="1" spans="1:11">
      <c r="A66" s="4"/>
      <c r="B66" s="35"/>
      <c r="C66" s="5"/>
      <c r="D66" s="4"/>
      <c r="E66" s="4"/>
      <c r="F66" s="4"/>
      <c r="G66" s="4"/>
      <c r="H66" s="6"/>
      <c r="I66" s="36"/>
      <c r="K66" s="37"/>
    </row>
    <row r="67" s="1" customFormat="1" spans="1:11">
      <c r="A67" s="4"/>
      <c r="B67" s="35"/>
      <c r="C67" s="5"/>
      <c r="D67" s="4"/>
      <c r="E67" s="4"/>
      <c r="F67" s="4"/>
      <c r="G67" s="4"/>
      <c r="H67" s="6"/>
      <c r="I67" s="36"/>
      <c r="K67" s="37"/>
    </row>
    <row r="68" s="1" customFormat="1" spans="1:11">
      <c r="A68" s="4"/>
      <c r="B68" s="35"/>
      <c r="C68" s="5"/>
      <c r="D68" s="4"/>
      <c r="E68" s="4"/>
      <c r="F68" s="4"/>
      <c r="G68" s="4"/>
      <c r="H68" s="6"/>
      <c r="I68" s="36"/>
      <c r="K68" s="37"/>
    </row>
    <row r="69" s="1" customFormat="1" spans="1:11">
      <c r="A69" s="4"/>
      <c r="B69" s="35"/>
      <c r="C69" s="5"/>
      <c r="D69" s="4"/>
      <c r="E69" s="4"/>
      <c r="F69" s="4"/>
      <c r="G69" s="4"/>
      <c r="H69" s="6"/>
      <c r="I69" s="36"/>
      <c r="K69" s="37"/>
    </row>
    <row r="70" s="1" customFormat="1" spans="1:11">
      <c r="A70" s="4"/>
      <c r="B70" s="35"/>
      <c r="C70" s="5"/>
      <c r="D70" s="4"/>
      <c r="E70" s="4"/>
      <c r="F70" s="4"/>
      <c r="G70" s="4"/>
      <c r="H70" s="6"/>
      <c r="I70" s="36"/>
      <c r="K70" s="37"/>
    </row>
    <row r="71" s="1" customFormat="1" spans="1:11">
      <c r="A71" s="4"/>
      <c r="B71" s="35"/>
      <c r="C71" s="5"/>
      <c r="D71" s="4"/>
      <c r="E71" s="4"/>
      <c r="F71" s="4"/>
      <c r="G71" s="4"/>
      <c r="H71" s="6"/>
      <c r="I71" s="36"/>
      <c r="K71" s="37"/>
    </row>
    <row r="72" s="1" customFormat="1" spans="1:11">
      <c r="A72" s="4"/>
      <c r="B72" s="35"/>
      <c r="C72" s="5"/>
      <c r="D72" s="4"/>
      <c r="E72" s="4"/>
      <c r="F72" s="4"/>
      <c r="G72" s="4"/>
      <c r="H72" s="6"/>
      <c r="I72" s="36"/>
      <c r="K72" s="37"/>
    </row>
    <row r="73" s="1" customFormat="1" spans="1:11">
      <c r="A73" s="4"/>
      <c r="B73" s="35"/>
      <c r="C73" s="5"/>
      <c r="D73" s="4"/>
      <c r="E73" s="4"/>
      <c r="F73" s="4"/>
      <c r="G73" s="4"/>
      <c r="H73" s="6"/>
      <c r="I73" s="36"/>
      <c r="K73" s="37"/>
    </row>
    <row r="74" s="1" customFormat="1" spans="1:11">
      <c r="A74" s="4"/>
      <c r="B74" s="35"/>
      <c r="C74" s="5"/>
      <c r="D74" s="4"/>
      <c r="E74" s="4"/>
      <c r="F74" s="4"/>
      <c r="G74" s="4"/>
      <c r="H74" s="6"/>
      <c r="I74" s="36"/>
      <c r="K74" s="37"/>
    </row>
    <row r="75" s="1" customFormat="1" spans="1:11">
      <c r="A75" s="4"/>
      <c r="B75" s="35"/>
      <c r="C75" s="5"/>
      <c r="D75" s="4"/>
      <c r="E75" s="4"/>
      <c r="F75" s="4"/>
      <c r="G75" s="4"/>
      <c r="H75" s="6"/>
      <c r="I75" s="36"/>
      <c r="K75" s="37"/>
    </row>
    <row r="76" s="1" customFormat="1" spans="1:11">
      <c r="A76" s="4"/>
      <c r="B76" s="35"/>
      <c r="C76" s="5"/>
      <c r="D76" s="4"/>
      <c r="E76" s="4"/>
      <c r="F76" s="4"/>
      <c r="G76" s="4"/>
      <c r="H76" s="6"/>
      <c r="I76" s="36"/>
      <c r="K76" s="37"/>
    </row>
    <row r="77" s="1" customFormat="1" spans="1:11">
      <c r="A77" s="4"/>
      <c r="B77" s="35"/>
      <c r="C77" s="5"/>
      <c r="D77" s="4"/>
      <c r="E77" s="4"/>
      <c r="F77" s="4"/>
      <c r="G77" s="4"/>
      <c r="H77" s="6"/>
      <c r="I77" s="36"/>
      <c r="K77" s="37"/>
    </row>
    <row r="78" s="1" customFormat="1" spans="1:11">
      <c r="A78" s="4"/>
      <c r="B78" s="35"/>
      <c r="C78" s="5"/>
      <c r="D78" s="4"/>
      <c r="E78" s="4"/>
      <c r="F78" s="4"/>
      <c r="G78" s="4"/>
      <c r="H78" s="6"/>
      <c r="I78" s="36"/>
      <c r="K78" s="37"/>
    </row>
    <row r="79" s="1" customFormat="1" spans="1:11">
      <c r="A79" s="4"/>
      <c r="B79" s="35"/>
      <c r="C79" s="5"/>
      <c r="D79" s="4"/>
      <c r="E79" s="4"/>
      <c r="F79" s="4"/>
      <c r="G79" s="4"/>
      <c r="H79" s="6"/>
      <c r="I79" s="36"/>
      <c r="K79" s="37"/>
    </row>
    <row r="80" s="1" customFormat="1" spans="1:11">
      <c r="A80" s="4"/>
      <c r="B80" s="35"/>
      <c r="C80" s="5"/>
      <c r="D80" s="4"/>
      <c r="E80" s="4"/>
      <c r="F80" s="4"/>
      <c r="G80" s="4"/>
      <c r="H80" s="6"/>
      <c r="I80" s="36"/>
      <c r="K80" s="37"/>
    </row>
    <row r="81" s="1" customFormat="1" spans="1:11">
      <c r="A81" s="4"/>
      <c r="B81" s="35"/>
      <c r="C81" s="5"/>
      <c r="D81" s="4"/>
      <c r="E81" s="4"/>
      <c r="F81" s="4"/>
      <c r="G81" s="4"/>
      <c r="H81" s="6"/>
      <c r="I81" s="36"/>
      <c r="K81" s="37"/>
    </row>
    <row r="82" s="1" customFormat="1" spans="1:11">
      <c r="A82" s="4"/>
      <c r="B82" s="35"/>
      <c r="C82" s="5"/>
      <c r="D82" s="4"/>
      <c r="E82" s="4"/>
      <c r="F82" s="4"/>
      <c r="G82" s="4"/>
      <c r="H82" s="6"/>
      <c r="I82" s="36"/>
      <c r="K82" s="37"/>
    </row>
    <row r="83" s="1" customFormat="1" spans="1:11">
      <c r="A83" s="4"/>
      <c r="B83" s="35"/>
      <c r="C83" s="5"/>
      <c r="D83" s="4"/>
      <c r="E83" s="4"/>
      <c r="F83" s="4"/>
      <c r="G83" s="4"/>
      <c r="H83" s="6"/>
      <c r="I83" s="36"/>
      <c r="K83" s="37"/>
    </row>
    <row r="84" s="1" customFormat="1" spans="1:11">
      <c r="A84" s="4"/>
      <c r="B84" s="35"/>
      <c r="C84" s="5"/>
      <c r="D84" s="4"/>
      <c r="E84" s="4"/>
      <c r="F84" s="4"/>
      <c r="G84" s="4"/>
      <c r="H84" s="6"/>
      <c r="I84" s="36"/>
      <c r="K84" s="37"/>
    </row>
    <row r="85" s="1" customFormat="1" spans="1:11">
      <c r="A85" s="4"/>
      <c r="B85" s="35"/>
      <c r="C85" s="5"/>
      <c r="D85" s="4"/>
      <c r="E85" s="4"/>
      <c r="F85" s="4"/>
      <c r="G85" s="4"/>
      <c r="H85" s="6"/>
      <c r="I85" s="36"/>
      <c r="K85" s="37"/>
    </row>
    <row r="86" s="1" customFormat="1" spans="1:11">
      <c r="A86" s="4"/>
      <c r="B86" s="35"/>
      <c r="C86" s="5"/>
      <c r="D86" s="4"/>
      <c r="E86" s="4"/>
      <c r="F86" s="4"/>
      <c r="G86" s="4"/>
      <c r="H86" s="6"/>
      <c r="I86" s="36"/>
      <c r="K86" s="37"/>
    </row>
  </sheetData>
  <autoFilter ref="A4:K42">
    <extLst/>
  </autoFilter>
  <mergeCells count="18">
    <mergeCell ref="A1:J1"/>
    <mergeCell ref="F2:G2"/>
    <mergeCell ref="H2:I2"/>
    <mergeCell ref="B5:C5"/>
    <mergeCell ref="B8:C8"/>
    <mergeCell ref="B17:C17"/>
    <mergeCell ref="B35:C35"/>
    <mergeCell ref="B42:F42"/>
    <mergeCell ref="A2:A4"/>
    <mergeCell ref="B2:B4"/>
    <mergeCell ref="C2:C4"/>
    <mergeCell ref="D2:D4"/>
    <mergeCell ref="E2:E4"/>
    <mergeCell ref="F3:F4"/>
    <mergeCell ref="G3:G4"/>
    <mergeCell ref="H3:H4"/>
    <mergeCell ref="I3:I4"/>
    <mergeCell ref="J2:J4"/>
  </mergeCells>
  <pageMargins left="0.156944444444444" right="0.196527777777778" top="0.354166666666667" bottom="0.118055555555556" header="0.314583333333333" footer="0.156944444444444"/>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1"/>
  <sheetViews>
    <sheetView topLeftCell="A43" workbookViewId="0">
      <selection activeCell="C53" sqref="C53"/>
    </sheetView>
  </sheetViews>
  <sheetFormatPr defaultColWidth="9" defaultRowHeight="14.25"/>
  <cols>
    <col min="1" max="1" width="4.66666666666667" style="4"/>
    <col min="2" max="2" width="11.75" style="35" customWidth="1"/>
    <col min="3" max="3" width="57.875" style="5" customWidth="1"/>
    <col min="4" max="4" width="5.75" style="4" customWidth="1"/>
    <col min="5" max="5" width="10.375" style="4" customWidth="1"/>
    <col min="6" max="6" width="9.125" style="4" customWidth="1"/>
    <col min="7" max="7" width="11.875" style="4" customWidth="1"/>
    <col min="8" max="8" width="11.75" style="6" customWidth="1"/>
    <col min="9" max="9" width="13.625" style="36" customWidth="1"/>
    <col min="10" max="10" width="9" style="1"/>
    <col min="11" max="11" width="9" style="37"/>
    <col min="12" max="12" width="8.38333333333333" style="1" customWidth="1"/>
    <col min="13" max="16384" width="9" style="1"/>
  </cols>
  <sheetData>
    <row r="1" s="1" customFormat="1" ht="40" customHeight="1" spans="1:11">
      <c r="A1" s="38" t="s">
        <v>101</v>
      </c>
      <c r="B1" s="38"/>
      <c r="C1" s="38"/>
      <c r="D1" s="38"/>
      <c r="E1" s="38"/>
      <c r="F1" s="38"/>
      <c r="G1" s="38"/>
      <c r="H1" s="39"/>
      <c r="I1" s="45"/>
      <c r="J1" s="38"/>
      <c r="K1" s="37"/>
    </row>
    <row r="2" s="1" customFormat="1" spans="1:11">
      <c r="A2" s="14" t="s">
        <v>1</v>
      </c>
      <c r="B2" s="14" t="s">
        <v>2</v>
      </c>
      <c r="C2" s="14" t="s">
        <v>17</v>
      </c>
      <c r="D2" s="14" t="s">
        <v>18</v>
      </c>
      <c r="E2" s="14" t="s">
        <v>19</v>
      </c>
      <c r="F2" s="14" t="s">
        <v>20</v>
      </c>
      <c r="G2" s="14"/>
      <c r="H2" s="40" t="s">
        <v>21</v>
      </c>
      <c r="I2" s="40"/>
      <c r="J2" s="14" t="s">
        <v>6</v>
      </c>
      <c r="K2" s="37"/>
    </row>
    <row r="3" s="1" customFormat="1" spans="1:11">
      <c r="A3" s="14"/>
      <c r="B3" s="14"/>
      <c r="C3" s="14"/>
      <c r="D3" s="14"/>
      <c r="E3" s="14"/>
      <c r="F3" s="14" t="s">
        <v>22</v>
      </c>
      <c r="G3" s="14" t="s">
        <v>23</v>
      </c>
      <c r="H3" s="40" t="s">
        <v>24</v>
      </c>
      <c r="I3" s="40" t="s">
        <v>25</v>
      </c>
      <c r="J3" s="14"/>
      <c r="K3" s="37"/>
    </row>
    <row r="4" s="1" customFormat="1" ht="24" customHeight="1" spans="1:11">
      <c r="A4" s="14"/>
      <c r="B4" s="14"/>
      <c r="C4" s="14"/>
      <c r="D4" s="14"/>
      <c r="E4" s="14"/>
      <c r="F4" s="14"/>
      <c r="G4" s="14"/>
      <c r="H4" s="40"/>
      <c r="I4" s="40"/>
      <c r="J4" s="14"/>
      <c r="K4" s="37"/>
    </row>
    <row r="5" s="2" customFormat="1" ht="26" customHeight="1" spans="1:11">
      <c r="A5" s="47" t="s">
        <v>26</v>
      </c>
      <c r="B5" s="10" t="s">
        <v>27</v>
      </c>
      <c r="C5" s="10"/>
      <c r="D5" s="10"/>
      <c r="E5" s="10"/>
      <c r="F5" s="8"/>
      <c r="G5" s="8"/>
      <c r="H5" s="24"/>
      <c r="I5" s="24"/>
      <c r="J5" s="13"/>
      <c r="K5" s="57"/>
    </row>
    <row r="6" s="1" customFormat="1" ht="279" customHeight="1" spans="1:11">
      <c r="A6" s="43">
        <v>1</v>
      </c>
      <c r="B6" s="42" t="s">
        <v>102</v>
      </c>
      <c r="C6" s="44" t="s">
        <v>103</v>
      </c>
      <c r="D6" s="42" t="s">
        <v>30</v>
      </c>
      <c r="E6" s="42">
        <v>220.5</v>
      </c>
      <c r="F6" s="14">
        <v>18</v>
      </c>
      <c r="G6" s="14">
        <f t="shared" ref="G6:G18" si="0">E6*F6</f>
        <v>3969</v>
      </c>
      <c r="H6" s="40"/>
      <c r="I6" s="40"/>
      <c r="J6" s="18"/>
      <c r="K6" s="56"/>
    </row>
    <row r="7" s="1" customFormat="1" ht="321" customHeight="1" spans="1:11">
      <c r="A7" s="43">
        <v>2</v>
      </c>
      <c r="B7" s="42" t="s">
        <v>31</v>
      </c>
      <c r="C7" s="44" t="s">
        <v>32</v>
      </c>
      <c r="D7" s="42" t="s">
        <v>30</v>
      </c>
      <c r="E7" s="42">
        <f>880.1-220.5+3000</f>
        <v>3659.6</v>
      </c>
      <c r="F7" s="14">
        <v>25</v>
      </c>
      <c r="G7" s="14">
        <f t="shared" si="0"/>
        <v>91490</v>
      </c>
      <c r="H7" s="40"/>
      <c r="I7" s="40"/>
      <c r="J7" s="18"/>
      <c r="K7" s="56"/>
    </row>
    <row r="8" s="2" customFormat="1" spans="1:11">
      <c r="A8" s="47" t="s">
        <v>33</v>
      </c>
      <c r="B8" s="10" t="s">
        <v>34</v>
      </c>
      <c r="C8" s="10"/>
      <c r="D8" s="10"/>
      <c r="E8" s="10"/>
      <c r="F8" s="8"/>
      <c r="G8" s="8"/>
      <c r="H8" s="24"/>
      <c r="I8" s="24"/>
      <c r="J8" s="13"/>
      <c r="K8" s="57"/>
    </row>
    <row r="9" s="1" customFormat="1" ht="142" customHeight="1" spans="1:11">
      <c r="A9" s="43">
        <v>3</v>
      </c>
      <c r="B9" s="14" t="s">
        <v>35</v>
      </c>
      <c r="C9" s="15" t="s">
        <v>104</v>
      </c>
      <c r="D9" s="42" t="s">
        <v>30</v>
      </c>
      <c r="E9" s="42">
        <f>33.9+17.4+17.9+31.3</f>
        <v>100.5</v>
      </c>
      <c r="F9" s="14">
        <v>80</v>
      </c>
      <c r="G9" s="14">
        <f t="shared" si="0"/>
        <v>8040</v>
      </c>
      <c r="H9" s="40"/>
      <c r="I9" s="40"/>
      <c r="J9" s="14" t="s">
        <v>37</v>
      </c>
      <c r="K9" s="56"/>
    </row>
    <row r="10" s="1" customFormat="1" ht="156" customHeight="1" spans="1:11">
      <c r="A10" s="43">
        <v>4</v>
      </c>
      <c r="B10" s="42" t="s">
        <v>38</v>
      </c>
      <c r="C10" s="15" t="s">
        <v>39</v>
      </c>
      <c r="D10" s="42" t="s">
        <v>30</v>
      </c>
      <c r="E10" s="42">
        <f>338.8+217.8</f>
        <v>556.6</v>
      </c>
      <c r="F10" s="14">
        <v>65</v>
      </c>
      <c r="G10" s="14">
        <f t="shared" si="0"/>
        <v>36179</v>
      </c>
      <c r="H10" s="40"/>
      <c r="I10" s="40"/>
      <c r="J10" s="14" t="s">
        <v>37</v>
      </c>
      <c r="K10" s="56"/>
    </row>
    <row r="11" s="1" customFormat="1" ht="198" customHeight="1" spans="1:11">
      <c r="A11" s="43">
        <v>5</v>
      </c>
      <c r="B11" s="42" t="s">
        <v>40</v>
      </c>
      <c r="C11" s="15" t="s">
        <v>41</v>
      </c>
      <c r="D11" s="42" t="s">
        <v>30</v>
      </c>
      <c r="E11" s="42">
        <v>313.8</v>
      </c>
      <c r="F11" s="14">
        <v>115</v>
      </c>
      <c r="G11" s="14">
        <f t="shared" si="0"/>
        <v>36087</v>
      </c>
      <c r="H11" s="40"/>
      <c r="I11" s="40"/>
      <c r="J11" s="14" t="s">
        <v>37</v>
      </c>
      <c r="K11" s="56"/>
    </row>
    <row r="12" s="1" customFormat="1" ht="159" customHeight="1" spans="1:11">
      <c r="A12" s="43">
        <v>6</v>
      </c>
      <c r="B12" s="42" t="s">
        <v>42</v>
      </c>
      <c r="C12" s="15" t="s">
        <v>39</v>
      </c>
      <c r="D12" s="42" t="s">
        <v>30</v>
      </c>
      <c r="E12" s="42">
        <f>59.3+13.5</f>
        <v>72.8</v>
      </c>
      <c r="F12" s="14">
        <v>70</v>
      </c>
      <c r="G12" s="14">
        <f t="shared" si="0"/>
        <v>5096</v>
      </c>
      <c r="H12" s="40"/>
      <c r="I12" s="40"/>
      <c r="J12" s="14" t="s">
        <v>37</v>
      </c>
      <c r="K12" s="56"/>
    </row>
    <row r="13" s="1" customFormat="1" ht="149" customHeight="1" spans="1:11">
      <c r="A13" s="43">
        <v>7</v>
      </c>
      <c r="B13" s="42" t="s">
        <v>105</v>
      </c>
      <c r="C13" s="15" t="s">
        <v>106</v>
      </c>
      <c r="D13" s="42" t="s">
        <v>30</v>
      </c>
      <c r="E13" s="42">
        <v>150.5</v>
      </c>
      <c r="F13" s="14">
        <v>70</v>
      </c>
      <c r="G13" s="14">
        <f t="shared" si="0"/>
        <v>10535</v>
      </c>
      <c r="H13" s="40"/>
      <c r="I13" s="40"/>
      <c r="J13" s="14" t="s">
        <v>37</v>
      </c>
      <c r="K13" s="56"/>
    </row>
    <row r="14" s="1" customFormat="1" ht="162" customHeight="1" spans="1:11">
      <c r="A14" s="43">
        <v>8</v>
      </c>
      <c r="B14" s="42" t="s">
        <v>107</v>
      </c>
      <c r="C14" s="15" t="s">
        <v>39</v>
      </c>
      <c r="D14" s="42" t="s">
        <v>30</v>
      </c>
      <c r="E14" s="42">
        <v>56.6</v>
      </c>
      <c r="F14" s="14">
        <v>70</v>
      </c>
      <c r="G14" s="14">
        <f t="shared" si="0"/>
        <v>3962</v>
      </c>
      <c r="H14" s="40"/>
      <c r="I14" s="40"/>
      <c r="J14" s="14" t="s">
        <v>37</v>
      </c>
      <c r="K14" s="56"/>
    </row>
    <row r="15" s="1" customFormat="1" ht="102" customHeight="1" spans="1:11">
      <c r="A15" s="43">
        <v>9</v>
      </c>
      <c r="B15" s="42" t="s">
        <v>43</v>
      </c>
      <c r="C15" s="15" t="s">
        <v>44</v>
      </c>
      <c r="D15" s="42" t="s">
        <v>30</v>
      </c>
      <c r="E15" s="42">
        <v>17</v>
      </c>
      <c r="F15" s="14">
        <v>160</v>
      </c>
      <c r="G15" s="14">
        <f t="shared" si="0"/>
        <v>2720</v>
      </c>
      <c r="H15" s="40"/>
      <c r="I15" s="40"/>
      <c r="J15" s="18"/>
      <c r="K15" s="56"/>
    </row>
    <row r="16" s="1" customFormat="1" ht="100" customHeight="1" spans="1:11">
      <c r="A16" s="43">
        <v>10</v>
      </c>
      <c r="B16" s="14" t="s">
        <v>45</v>
      </c>
      <c r="C16" s="15" t="s">
        <v>108</v>
      </c>
      <c r="D16" s="14" t="s">
        <v>47</v>
      </c>
      <c r="E16" s="14">
        <v>300</v>
      </c>
      <c r="F16" s="14">
        <v>4</v>
      </c>
      <c r="G16" s="14">
        <f t="shared" si="0"/>
        <v>1200</v>
      </c>
      <c r="H16" s="40"/>
      <c r="I16" s="40"/>
      <c r="J16" s="18"/>
      <c r="K16" s="56"/>
    </row>
    <row r="17" s="1" customFormat="1" ht="82" customHeight="1" spans="1:11">
      <c r="A17" s="43">
        <v>11</v>
      </c>
      <c r="B17" s="42" t="s">
        <v>48</v>
      </c>
      <c r="C17" s="15" t="s">
        <v>109</v>
      </c>
      <c r="D17" s="42" t="s">
        <v>30</v>
      </c>
      <c r="E17" s="42">
        <v>73.6</v>
      </c>
      <c r="F17" s="14">
        <v>430</v>
      </c>
      <c r="G17" s="14">
        <f t="shared" si="0"/>
        <v>31648</v>
      </c>
      <c r="H17" s="40"/>
      <c r="I17" s="40"/>
      <c r="J17" s="18"/>
      <c r="K17" s="56"/>
    </row>
    <row r="18" s="1" customFormat="1" ht="238" customHeight="1" spans="1:11">
      <c r="A18" s="43">
        <v>12</v>
      </c>
      <c r="B18" s="42" t="s">
        <v>50</v>
      </c>
      <c r="C18" s="44" t="s">
        <v>51</v>
      </c>
      <c r="D18" s="42" t="s">
        <v>52</v>
      </c>
      <c r="E18" s="42">
        <f>0.128+13.996+11.956+113.272-3.847-13.085-8.602-30.375</f>
        <v>83.443</v>
      </c>
      <c r="F18" s="14">
        <v>1500</v>
      </c>
      <c r="G18" s="14">
        <f t="shared" si="0"/>
        <v>125164.5</v>
      </c>
      <c r="H18" s="40"/>
      <c r="I18" s="40"/>
      <c r="J18" s="14" t="s">
        <v>53</v>
      </c>
      <c r="K18" s="56"/>
    </row>
    <row r="19" s="2" customFormat="1" spans="1:11">
      <c r="A19" s="47" t="s">
        <v>54</v>
      </c>
      <c r="B19" s="10" t="s">
        <v>110</v>
      </c>
      <c r="C19" s="10"/>
      <c r="D19" s="10"/>
      <c r="E19" s="10"/>
      <c r="F19" s="8"/>
      <c r="G19" s="8"/>
      <c r="H19" s="24"/>
      <c r="I19" s="24"/>
      <c r="J19" s="13"/>
      <c r="K19" s="57"/>
    </row>
    <row r="20" s="1" customFormat="1" ht="254" customHeight="1" spans="1:11">
      <c r="A20" s="43">
        <v>13</v>
      </c>
      <c r="B20" s="42" t="s">
        <v>62</v>
      </c>
      <c r="C20" s="44" t="s">
        <v>63</v>
      </c>
      <c r="D20" s="42" t="s">
        <v>30</v>
      </c>
      <c r="E20" s="42">
        <v>389.5</v>
      </c>
      <c r="F20" s="14">
        <v>790</v>
      </c>
      <c r="G20" s="14">
        <f t="shared" ref="G20:G37" si="1">E20*F20</f>
        <v>307705</v>
      </c>
      <c r="H20" s="40"/>
      <c r="I20" s="40"/>
      <c r="J20" s="14" t="s">
        <v>37</v>
      </c>
      <c r="K20" s="56"/>
    </row>
    <row r="21" s="1" customFormat="1" ht="167" customHeight="1" spans="1:11">
      <c r="A21" s="43">
        <v>14</v>
      </c>
      <c r="B21" s="42" t="s">
        <v>64</v>
      </c>
      <c r="C21" s="15" t="s">
        <v>65</v>
      </c>
      <c r="D21" s="42" t="s">
        <v>30</v>
      </c>
      <c r="E21" s="42">
        <v>25.1</v>
      </c>
      <c r="F21" s="14">
        <v>150</v>
      </c>
      <c r="G21" s="14">
        <f t="shared" si="1"/>
        <v>3765</v>
      </c>
      <c r="H21" s="40"/>
      <c r="I21" s="40"/>
      <c r="J21" s="14" t="s">
        <v>37</v>
      </c>
      <c r="K21" s="56"/>
    </row>
    <row r="22" s="1" customFormat="1" ht="138" customHeight="1" spans="1:11">
      <c r="A22" s="43">
        <v>15</v>
      </c>
      <c r="B22" s="42" t="s">
        <v>66</v>
      </c>
      <c r="C22" s="15" t="s">
        <v>57</v>
      </c>
      <c r="D22" s="42" t="s">
        <v>30</v>
      </c>
      <c r="E22" s="42">
        <v>18</v>
      </c>
      <c r="F22" s="14">
        <v>150</v>
      </c>
      <c r="G22" s="14">
        <f t="shared" si="1"/>
        <v>2700</v>
      </c>
      <c r="H22" s="40"/>
      <c r="I22" s="40"/>
      <c r="J22" s="14" t="s">
        <v>37</v>
      </c>
      <c r="K22" s="56"/>
    </row>
    <row r="23" s="1" customFormat="1" ht="163" customHeight="1" spans="1:11">
      <c r="A23" s="43">
        <v>16</v>
      </c>
      <c r="B23" s="42" t="s">
        <v>67</v>
      </c>
      <c r="C23" s="15" t="s">
        <v>68</v>
      </c>
      <c r="D23" s="42" t="s">
        <v>30</v>
      </c>
      <c r="E23" s="42">
        <v>80.89</v>
      </c>
      <c r="F23" s="14">
        <v>100</v>
      </c>
      <c r="G23" s="14">
        <f t="shared" si="1"/>
        <v>8089</v>
      </c>
      <c r="H23" s="40"/>
      <c r="I23" s="40"/>
      <c r="J23" s="14" t="s">
        <v>37</v>
      </c>
      <c r="K23" s="56"/>
    </row>
    <row r="24" s="1" customFormat="1" ht="138" customHeight="1" spans="1:11">
      <c r="A24" s="43">
        <v>17</v>
      </c>
      <c r="B24" s="42" t="s">
        <v>69</v>
      </c>
      <c r="C24" s="15" t="s">
        <v>57</v>
      </c>
      <c r="D24" s="42" t="s">
        <v>30</v>
      </c>
      <c r="E24" s="42">
        <v>48.2</v>
      </c>
      <c r="F24" s="14">
        <v>120</v>
      </c>
      <c r="G24" s="14">
        <f t="shared" si="1"/>
        <v>5784</v>
      </c>
      <c r="H24" s="40"/>
      <c r="I24" s="40"/>
      <c r="J24" s="14" t="s">
        <v>37</v>
      </c>
      <c r="K24" s="56"/>
    </row>
    <row r="25" s="1" customFormat="1" ht="150" customHeight="1" spans="1:11">
      <c r="A25" s="43">
        <v>18</v>
      </c>
      <c r="B25" s="42" t="s">
        <v>56</v>
      </c>
      <c r="C25" s="15" t="s">
        <v>57</v>
      </c>
      <c r="D25" s="42" t="s">
        <v>30</v>
      </c>
      <c r="E25" s="42">
        <v>0.94</v>
      </c>
      <c r="F25" s="14">
        <v>200</v>
      </c>
      <c r="G25" s="14">
        <f t="shared" si="1"/>
        <v>188</v>
      </c>
      <c r="H25" s="40"/>
      <c r="I25" s="40"/>
      <c r="J25" s="14" t="s">
        <v>37</v>
      </c>
      <c r="K25" s="56"/>
    </row>
    <row r="26" s="1" customFormat="1" ht="138" customHeight="1" spans="1:11">
      <c r="A26" s="43">
        <v>19</v>
      </c>
      <c r="B26" s="42" t="s">
        <v>58</v>
      </c>
      <c r="C26" s="15" t="s">
        <v>57</v>
      </c>
      <c r="D26" s="42" t="s">
        <v>30</v>
      </c>
      <c r="E26" s="42">
        <v>2</v>
      </c>
      <c r="F26" s="14">
        <v>200</v>
      </c>
      <c r="G26" s="14">
        <f t="shared" si="1"/>
        <v>400</v>
      </c>
      <c r="H26" s="40"/>
      <c r="I26" s="40"/>
      <c r="J26" s="14" t="s">
        <v>37</v>
      </c>
      <c r="K26" s="56"/>
    </row>
    <row r="27" s="1" customFormat="1" ht="136" customHeight="1" spans="1:11">
      <c r="A27" s="43">
        <v>20</v>
      </c>
      <c r="B27" s="42" t="s">
        <v>70</v>
      </c>
      <c r="C27" s="15" t="s">
        <v>57</v>
      </c>
      <c r="D27" s="42" t="s">
        <v>30</v>
      </c>
      <c r="E27" s="42">
        <v>2.6</v>
      </c>
      <c r="F27" s="14">
        <v>200</v>
      </c>
      <c r="G27" s="14">
        <f t="shared" si="1"/>
        <v>520</v>
      </c>
      <c r="H27" s="40"/>
      <c r="I27" s="40"/>
      <c r="J27" s="14" t="s">
        <v>37</v>
      </c>
      <c r="K27" s="56"/>
    </row>
    <row r="28" s="1" customFormat="1" ht="141" customHeight="1" spans="1:11">
      <c r="A28" s="43">
        <v>21</v>
      </c>
      <c r="B28" s="42" t="s">
        <v>111</v>
      </c>
      <c r="C28" s="15" t="s">
        <v>57</v>
      </c>
      <c r="D28" s="42" t="s">
        <v>30</v>
      </c>
      <c r="E28" s="42">
        <v>1.3</v>
      </c>
      <c r="F28" s="14">
        <v>200</v>
      </c>
      <c r="G28" s="14">
        <f t="shared" si="1"/>
        <v>260</v>
      </c>
      <c r="H28" s="40"/>
      <c r="I28" s="40"/>
      <c r="J28" s="14" t="s">
        <v>37</v>
      </c>
      <c r="K28" s="56"/>
    </row>
    <row r="29" s="1" customFormat="1" ht="183" customHeight="1" spans="1:11">
      <c r="A29" s="43">
        <v>22</v>
      </c>
      <c r="B29" s="42" t="s">
        <v>112</v>
      </c>
      <c r="C29" s="44" t="s">
        <v>72</v>
      </c>
      <c r="D29" s="42" t="s">
        <v>52</v>
      </c>
      <c r="E29" s="42">
        <v>14.253</v>
      </c>
      <c r="F29" s="14">
        <v>1800</v>
      </c>
      <c r="G29" s="14">
        <f t="shared" si="1"/>
        <v>25655.4</v>
      </c>
      <c r="H29" s="40"/>
      <c r="I29" s="40"/>
      <c r="J29" s="18"/>
      <c r="K29" s="56"/>
    </row>
    <row r="30" s="1" customFormat="1" ht="115" customHeight="1" spans="1:11">
      <c r="A30" s="43">
        <v>23</v>
      </c>
      <c r="B30" s="42" t="s">
        <v>73</v>
      </c>
      <c r="C30" s="44" t="s">
        <v>74</v>
      </c>
      <c r="D30" s="42" t="s">
        <v>75</v>
      </c>
      <c r="E30" s="42">
        <v>711.1</v>
      </c>
      <c r="F30" s="14">
        <v>9.5</v>
      </c>
      <c r="G30" s="14">
        <f t="shared" si="1"/>
        <v>6755.45</v>
      </c>
      <c r="H30" s="40"/>
      <c r="I30" s="40"/>
      <c r="J30" s="18"/>
      <c r="K30" s="56"/>
    </row>
    <row r="31" s="1" customFormat="1" ht="126" customHeight="1" spans="1:11">
      <c r="A31" s="43">
        <v>24</v>
      </c>
      <c r="B31" s="42" t="s">
        <v>76</v>
      </c>
      <c r="C31" s="15" t="s">
        <v>77</v>
      </c>
      <c r="D31" s="42" t="s">
        <v>75</v>
      </c>
      <c r="E31" s="42">
        <v>1066.2</v>
      </c>
      <c r="F31" s="14">
        <v>9</v>
      </c>
      <c r="G31" s="14">
        <f t="shared" si="1"/>
        <v>9595.8</v>
      </c>
      <c r="H31" s="40"/>
      <c r="I31" s="40"/>
      <c r="J31" s="18"/>
      <c r="K31" s="56"/>
    </row>
    <row r="32" s="1" customFormat="1" ht="224" customHeight="1" spans="1:11">
      <c r="A32" s="43">
        <v>25</v>
      </c>
      <c r="B32" s="42" t="s">
        <v>50</v>
      </c>
      <c r="C32" s="44" t="s">
        <v>51</v>
      </c>
      <c r="D32" s="42" t="s">
        <v>52</v>
      </c>
      <c r="E32" s="42">
        <v>140.706</v>
      </c>
      <c r="F32" s="14">
        <v>1500</v>
      </c>
      <c r="G32" s="14">
        <f t="shared" si="1"/>
        <v>211059</v>
      </c>
      <c r="H32" s="40"/>
      <c r="I32" s="40"/>
      <c r="J32" s="14" t="s">
        <v>53</v>
      </c>
      <c r="K32" s="56"/>
    </row>
    <row r="33" s="1" customFormat="1" ht="96" customHeight="1" spans="1:11">
      <c r="A33" s="43">
        <v>26</v>
      </c>
      <c r="B33" s="42" t="s">
        <v>78</v>
      </c>
      <c r="C33" s="44" t="s">
        <v>79</v>
      </c>
      <c r="D33" s="42" t="s">
        <v>52</v>
      </c>
      <c r="E33" s="42">
        <v>4.632</v>
      </c>
      <c r="F33" s="14">
        <v>8000</v>
      </c>
      <c r="G33" s="14">
        <f t="shared" si="1"/>
        <v>37056</v>
      </c>
      <c r="H33" s="40"/>
      <c r="I33" s="40"/>
      <c r="J33" s="18"/>
      <c r="K33" s="56"/>
    </row>
    <row r="34" s="1" customFormat="1" ht="82" customHeight="1" spans="1:11">
      <c r="A34" s="43">
        <v>27</v>
      </c>
      <c r="B34" s="42" t="s">
        <v>113</v>
      </c>
      <c r="C34" s="15" t="s">
        <v>114</v>
      </c>
      <c r="D34" s="42" t="s">
        <v>61</v>
      </c>
      <c r="E34" s="42">
        <v>24</v>
      </c>
      <c r="F34" s="14">
        <v>120</v>
      </c>
      <c r="G34" s="14">
        <f t="shared" si="1"/>
        <v>2880</v>
      </c>
      <c r="H34" s="40"/>
      <c r="I34" s="40"/>
      <c r="J34" s="18"/>
      <c r="K34" s="56"/>
    </row>
    <row r="35" s="1" customFormat="1" ht="96" customHeight="1" spans="1:11">
      <c r="A35" s="43">
        <v>28</v>
      </c>
      <c r="B35" s="42" t="s">
        <v>80</v>
      </c>
      <c r="C35" s="44" t="s">
        <v>81</v>
      </c>
      <c r="D35" s="42" t="s">
        <v>75</v>
      </c>
      <c r="E35" s="42">
        <v>17.2</v>
      </c>
      <c r="F35" s="14">
        <v>200</v>
      </c>
      <c r="G35" s="14">
        <f t="shared" si="1"/>
        <v>3440</v>
      </c>
      <c r="H35" s="40"/>
      <c r="I35" s="40"/>
      <c r="J35" s="18"/>
      <c r="K35" s="56"/>
    </row>
    <row r="36" s="1" customFormat="1" ht="76" customHeight="1" spans="1:11">
      <c r="A36" s="43">
        <v>29</v>
      </c>
      <c r="B36" s="42" t="s">
        <v>82</v>
      </c>
      <c r="C36" s="15" t="s">
        <v>83</v>
      </c>
      <c r="D36" s="42" t="s">
        <v>75</v>
      </c>
      <c r="E36" s="42">
        <v>12.6</v>
      </c>
      <c r="F36" s="14">
        <v>15</v>
      </c>
      <c r="G36" s="14">
        <f t="shared" si="1"/>
        <v>189</v>
      </c>
      <c r="H36" s="40"/>
      <c r="I36" s="40"/>
      <c r="J36" s="18"/>
      <c r="K36" s="56"/>
    </row>
    <row r="37" s="2" customFormat="1" spans="1:11">
      <c r="A37" s="47" t="s">
        <v>86</v>
      </c>
      <c r="B37" s="47" t="s">
        <v>87</v>
      </c>
      <c r="C37" s="47"/>
      <c r="D37" s="10"/>
      <c r="E37" s="10"/>
      <c r="F37" s="8"/>
      <c r="G37" s="8"/>
      <c r="H37" s="24"/>
      <c r="I37" s="24"/>
      <c r="J37" s="13"/>
      <c r="K37" s="57"/>
    </row>
    <row r="38" s="1" customFormat="1" ht="116" customHeight="1" spans="1:11">
      <c r="A38" s="43">
        <v>30</v>
      </c>
      <c r="B38" s="42" t="s">
        <v>88</v>
      </c>
      <c r="C38" s="44" t="s">
        <v>89</v>
      </c>
      <c r="D38" s="42" t="s">
        <v>47</v>
      </c>
      <c r="E38" s="42">
        <f>35.1+75.6</f>
        <v>110.7</v>
      </c>
      <c r="F38" s="14">
        <v>50</v>
      </c>
      <c r="G38" s="14">
        <f t="shared" ref="G38:G47" si="2">E38*F38</f>
        <v>5535</v>
      </c>
      <c r="H38" s="40"/>
      <c r="I38" s="40"/>
      <c r="J38" s="18"/>
      <c r="K38" s="56"/>
    </row>
    <row r="39" s="1" customFormat="1" ht="116" customHeight="1" spans="1:11">
      <c r="A39" s="43">
        <v>31</v>
      </c>
      <c r="B39" s="42" t="s">
        <v>90</v>
      </c>
      <c r="C39" s="44" t="s">
        <v>91</v>
      </c>
      <c r="D39" s="42" t="s">
        <v>47</v>
      </c>
      <c r="E39" s="42">
        <v>319</v>
      </c>
      <c r="F39" s="14">
        <v>60</v>
      </c>
      <c r="G39" s="14">
        <f t="shared" si="2"/>
        <v>19140</v>
      </c>
      <c r="H39" s="40"/>
      <c r="I39" s="40"/>
      <c r="J39" s="18"/>
      <c r="K39" s="56"/>
    </row>
    <row r="40" s="1" customFormat="1" ht="117" customHeight="1" spans="1:11">
      <c r="A40" s="43">
        <v>32</v>
      </c>
      <c r="B40" s="42" t="s">
        <v>92</v>
      </c>
      <c r="C40" s="44" t="s">
        <v>93</v>
      </c>
      <c r="D40" s="42" t="s">
        <v>47</v>
      </c>
      <c r="E40" s="42">
        <v>327.44</v>
      </c>
      <c r="F40" s="14">
        <v>70</v>
      </c>
      <c r="G40" s="14">
        <f t="shared" si="2"/>
        <v>22920.8</v>
      </c>
      <c r="H40" s="40"/>
      <c r="I40" s="40"/>
      <c r="J40" s="18"/>
      <c r="K40" s="56"/>
    </row>
    <row r="41" s="1" customFormat="1" ht="118" customHeight="1" spans="1:11">
      <c r="A41" s="43">
        <v>33</v>
      </c>
      <c r="B41" s="42" t="s">
        <v>115</v>
      </c>
      <c r="C41" s="44" t="s">
        <v>116</v>
      </c>
      <c r="D41" s="42" t="s">
        <v>47</v>
      </c>
      <c r="E41" s="42">
        <v>115</v>
      </c>
      <c r="F41" s="14">
        <v>104</v>
      </c>
      <c r="G41" s="14">
        <f t="shared" si="2"/>
        <v>11960</v>
      </c>
      <c r="H41" s="40"/>
      <c r="I41" s="40"/>
      <c r="J41" s="18"/>
      <c r="K41" s="56"/>
    </row>
    <row r="42" s="1" customFormat="1" ht="131" customHeight="1" spans="1:11">
      <c r="A42" s="43">
        <v>34</v>
      </c>
      <c r="B42" s="42" t="s">
        <v>117</v>
      </c>
      <c r="C42" s="44" t="s">
        <v>118</v>
      </c>
      <c r="D42" s="42" t="s">
        <v>47</v>
      </c>
      <c r="E42" s="42">
        <v>307.07</v>
      </c>
      <c r="F42" s="14">
        <v>150</v>
      </c>
      <c r="G42" s="14">
        <f t="shared" si="2"/>
        <v>46060.5</v>
      </c>
      <c r="H42" s="40"/>
      <c r="I42" s="40"/>
      <c r="J42" s="18"/>
      <c r="K42" s="56"/>
    </row>
    <row r="43" s="1" customFormat="1" ht="212" customHeight="1" spans="1:11">
      <c r="A43" s="43">
        <v>35</v>
      </c>
      <c r="B43" s="42" t="s">
        <v>94</v>
      </c>
      <c r="C43" s="44" t="s">
        <v>119</v>
      </c>
      <c r="D43" s="42" t="s">
        <v>47</v>
      </c>
      <c r="E43" s="42">
        <f>36.6+22.22+122.8+237.05</f>
        <v>418.67</v>
      </c>
      <c r="F43" s="14">
        <v>60</v>
      </c>
      <c r="G43" s="14">
        <f t="shared" si="2"/>
        <v>25120.2</v>
      </c>
      <c r="H43" s="40"/>
      <c r="I43" s="40"/>
      <c r="J43" s="18"/>
      <c r="K43" s="56"/>
    </row>
    <row r="44" s="1" customFormat="1" ht="168" customHeight="1" spans="1:11">
      <c r="A44" s="43">
        <v>36</v>
      </c>
      <c r="B44" s="42" t="s">
        <v>120</v>
      </c>
      <c r="C44" s="44" t="s">
        <v>121</v>
      </c>
      <c r="D44" s="42" t="s">
        <v>30</v>
      </c>
      <c r="E44" s="14">
        <f>(84-20)*(4.8+8.1)</f>
        <v>825.6</v>
      </c>
      <c r="F44" s="14">
        <v>22</v>
      </c>
      <c r="G44" s="14">
        <f t="shared" si="2"/>
        <v>18163.2</v>
      </c>
      <c r="H44" s="40"/>
      <c r="I44" s="40"/>
      <c r="J44" s="14"/>
      <c r="K44" s="37"/>
    </row>
    <row r="45" s="1" customFormat="1" ht="127" customHeight="1" spans="1:11">
      <c r="A45" s="43">
        <v>37</v>
      </c>
      <c r="B45" s="42" t="s">
        <v>96</v>
      </c>
      <c r="C45" s="44" t="s">
        <v>97</v>
      </c>
      <c r="D45" s="14" t="s">
        <v>30</v>
      </c>
      <c r="E45" s="45">
        <v>50</v>
      </c>
      <c r="F45" s="14">
        <v>60</v>
      </c>
      <c r="G45" s="14">
        <f t="shared" si="2"/>
        <v>3000</v>
      </c>
      <c r="H45" s="40"/>
      <c r="I45" s="40"/>
      <c r="J45" s="14" t="s">
        <v>37</v>
      </c>
      <c r="K45" s="37"/>
    </row>
    <row r="46" s="1" customFormat="1" ht="118" customHeight="1" spans="1:11">
      <c r="A46" s="43">
        <v>38</v>
      </c>
      <c r="B46" s="42" t="s">
        <v>98</v>
      </c>
      <c r="C46" s="44" t="s">
        <v>99</v>
      </c>
      <c r="D46" s="14" t="s">
        <v>47</v>
      </c>
      <c r="E46" s="14">
        <f>4*26*2</f>
        <v>208</v>
      </c>
      <c r="F46" s="14">
        <v>15</v>
      </c>
      <c r="G46" s="14">
        <f t="shared" si="2"/>
        <v>3120</v>
      </c>
      <c r="H46" s="40"/>
      <c r="I46" s="40"/>
      <c r="J46" s="14"/>
      <c r="K46" s="37"/>
    </row>
    <row r="47" s="3" customFormat="1" ht="34" customHeight="1" spans="1:11">
      <c r="A47" s="47"/>
      <c r="B47" s="58" t="s">
        <v>100</v>
      </c>
      <c r="C47" s="59"/>
      <c r="D47" s="59"/>
      <c r="E47" s="59"/>
      <c r="F47" s="60"/>
      <c r="G47" s="48">
        <f>SUM(G5:G46)</f>
        <v>1137151.85</v>
      </c>
      <c r="H47" s="32"/>
      <c r="I47" s="53"/>
      <c r="J47" s="20"/>
      <c r="K47" s="54"/>
    </row>
    <row r="48" s="1" customFormat="1" spans="1:11">
      <c r="A48" s="4"/>
      <c r="B48" s="35"/>
      <c r="C48" s="5"/>
      <c r="D48" s="4"/>
      <c r="E48" s="4"/>
      <c r="F48" s="4"/>
      <c r="G48" s="4"/>
      <c r="H48" s="6"/>
      <c r="I48" s="36"/>
      <c r="K48" s="37"/>
    </row>
    <row r="49" s="1" customFormat="1" spans="1:11">
      <c r="A49" s="4"/>
      <c r="B49" s="35"/>
      <c r="C49" s="5"/>
      <c r="D49" s="4"/>
      <c r="E49" s="4"/>
      <c r="F49" s="4"/>
      <c r="G49" s="4"/>
      <c r="H49" s="6"/>
      <c r="I49" s="36"/>
      <c r="K49" s="37"/>
    </row>
    <row r="50" s="1" customFormat="1" spans="1:11">
      <c r="A50" s="4"/>
      <c r="B50" s="35"/>
      <c r="C50" s="5"/>
      <c r="D50" s="4"/>
      <c r="E50" s="4"/>
      <c r="F50" s="4"/>
      <c r="G50" s="4"/>
      <c r="H50" s="6"/>
      <c r="I50" s="36"/>
      <c r="K50" s="37"/>
    </row>
    <row r="51" s="1" customFormat="1" spans="1:11">
      <c r="A51" s="4"/>
      <c r="B51" s="35"/>
      <c r="C51" s="5"/>
      <c r="D51" s="4"/>
      <c r="E51" s="4"/>
      <c r="F51" s="4"/>
      <c r="G51" s="4"/>
      <c r="H51" s="6"/>
      <c r="I51" s="36"/>
      <c r="K51" s="37"/>
    </row>
    <row r="52" s="1" customFormat="1" spans="1:11">
      <c r="A52" s="4"/>
      <c r="B52" s="35"/>
      <c r="C52" s="5"/>
      <c r="D52" s="4"/>
      <c r="E52" s="4"/>
      <c r="F52" s="4"/>
      <c r="G52" s="4"/>
      <c r="H52" s="6"/>
      <c r="I52" s="36"/>
      <c r="K52" s="37"/>
    </row>
    <row r="53" s="1" customFormat="1" spans="1:11">
      <c r="A53" s="4"/>
      <c r="B53" s="35"/>
      <c r="C53" s="5"/>
      <c r="D53" s="4"/>
      <c r="E53" s="4"/>
      <c r="F53" s="4"/>
      <c r="G53" s="4"/>
      <c r="H53" s="6"/>
      <c r="I53" s="36"/>
      <c r="K53" s="37"/>
    </row>
    <row r="54" s="1" customFormat="1" spans="1:11">
      <c r="A54" s="4"/>
      <c r="B54" s="35"/>
      <c r="C54" s="5"/>
      <c r="D54" s="4"/>
      <c r="E54" s="4"/>
      <c r="F54" s="4"/>
      <c r="G54" s="4"/>
      <c r="H54" s="6"/>
      <c r="I54" s="36"/>
      <c r="K54" s="37"/>
    </row>
    <row r="55" s="1" customFormat="1" spans="1:11">
      <c r="A55" s="4"/>
      <c r="B55" s="35"/>
      <c r="C55" s="5"/>
      <c r="D55" s="4"/>
      <c r="E55" s="4"/>
      <c r="F55" s="4"/>
      <c r="G55" s="4"/>
      <c r="H55" s="6"/>
      <c r="I55" s="36"/>
      <c r="K55" s="37"/>
    </row>
    <row r="56" s="1" customFormat="1" spans="1:11">
      <c r="A56" s="4"/>
      <c r="B56" s="35"/>
      <c r="C56" s="5"/>
      <c r="D56" s="4"/>
      <c r="E56" s="4"/>
      <c r="F56" s="4"/>
      <c r="G56" s="4"/>
      <c r="H56" s="6"/>
      <c r="I56" s="36"/>
      <c r="K56" s="37"/>
    </row>
    <row r="57" s="1" customFormat="1" spans="1:11">
      <c r="A57" s="4"/>
      <c r="B57" s="35"/>
      <c r="C57" s="5"/>
      <c r="D57" s="4"/>
      <c r="E57" s="4"/>
      <c r="F57" s="4"/>
      <c r="G57" s="4"/>
      <c r="H57" s="6"/>
      <c r="I57" s="36"/>
      <c r="K57" s="37"/>
    </row>
    <row r="58" s="1" customFormat="1" spans="1:11">
      <c r="A58" s="4"/>
      <c r="B58" s="35"/>
      <c r="C58" s="5"/>
      <c r="D58" s="4"/>
      <c r="E58" s="4"/>
      <c r="F58" s="4"/>
      <c r="G58" s="4"/>
      <c r="H58" s="6"/>
      <c r="I58" s="36"/>
      <c r="K58" s="37"/>
    </row>
    <row r="59" s="1" customFormat="1" spans="1:11">
      <c r="A59" s="4"/>
      <c r="B59" s="35"/>
      <c r="C59" s="5"/>
      <c r="D59" s="4"/>
      <c r="E59" s="4"/>
      <c r="F59" s="4"/>
      <c r="G59" s="4"/>
      <c r="H59" s="6"/>
      <c r="I59" s="36"/>
      <c r="K59" s="37"/>
    </row>
    <row r="60" s="1" customFormat="1" spans="1:11">
      <c r="A60" s="4"/>
      <c r="B60" s="35"/>
      <c r="C60" s="5"/>
      <c r="D60" s="4"/>
      <c r="E60" s="4"/>
      <c r="F60" s="4"/>
      <c r="G60" s="4"/>
      <c r="H60" s="6"/>
      <c r="I60" s="36"/>
      <c r="K60" s="37"/>
    </row>
    <row r="61" s="1" customFormat="1" spans="1:11">
      <c r="A61" s="4"/>
      <c r="B61" s="35"/>
      <c r="C61" s="5"/>
      <c r="D61" s="4"/>
      <c r="E61" s="4"/>
      <c r="F61" s="4"/>
      <c r="G61" s="4"/>
      <c r="H61" s="6"/>
      <c r="I61" s="36"/>
      <c r="K61" s="37"/>
    </row>
    <row r="62" s="1" customFormat="1" spans="1:11">
      <c r="A62" s="4"/>
      <c r="B62" s="35"/>
      <c r="C62" s="5"/>
      <c r="D62" s="4"/>
      <c r="E62" s="4"/>
      <c r="F62" s="4"/>
      <c r="G62" s="4"/>
      <c r="H62" s="6"/>
      <c r="I62" s="36"/>
      <c r="K62" s="37"/>
    </row>
    <row r="63" s="1" customFormat="1" spans="1:11">
      <c r="A63" s="4"/>
      <c r="B63" s="35"/>
      <c r="C63" s="5"/>
      <c r="D63" s="4"/>
      <c r="E63" s="4"/>
      <c r="F63" s="4"/>
      <c r="G63" s="4"/>
      <c r="H63" s="6"/>
      <c r="I63" s="36"/>
      <c r="K63" s="37"/>
    </row>
    <row r="64" s="1" customFormat="1" spans="1:11">
      <c r="A64" s="4"/>
      <c r="B64" s="35"/>
      <c r="C64" s="5"/>
      <c r="D64" s="4"/>
      <c r="E64" s="4"/>
      <c r="F64" s="4"/>
      <c r="G64" s="4"/>
      <c r="H64" s="6"/>
      <c r="I64" s="36"/>
      <c r="K64" s="37"/>
    </row>
    <row r="65" s="1" customFormat="1" spans="1:11">
      <c r="A65" s="4"/>
      <c r="B65" s="35"/>
      <c r="C65" s="5"/>
      <c r="D65" s="4"/>
      <c r="E65" s="4"/>
      <c r="F65" s="4"/>
      <c r="G65" s="4"/>
      <c r="H65" s="6"/>
      <c r="I65" s="36"/>
      <c r="K65" s="37"/>
    </row>
    <row r="66" s="1" customFormat="1" spans="1:11">
      <c r="A66" s="4"/>
      <c r="B66" s="35"/>
      <c r="C66" s="5"/>
      <c r="D66" s="4"/>
      <c r="E66" s="4"/>
      <c r="F66" s="4"/>
      <c r="G66" s="4"/>
      <c r="H66" s="6"/>
      <c r="I66" s="36"/>
      <c r="K66" s="37"/>
    </row>
    <row r="67" s="1" customFormat="1" spans="1:11">
      <c r="A67" s="4"/>
      <c r="B67" s="35"/>
      <c r="C67" s="5"/>
      <c r="D67" s="4"/>
      <c r="E67" s="4"/>
      <c r="F67" s="4"/>
      <c r="G67" s="4"/>
      <c r="H67" s="6"/>
      <c r="I67" s="36"/>
      <c r="K67" s="37"/>
    </row>
    <row r="68" s="1" customFormat="1" spans="1:11">
      <c r="A68" s="4"/>
      <c r="B68" s="35"/>
      <c r="C68" s="5"/>
      <c r="D68" s="4"/>
      <c r="E68" s="4"/>
      <c r="F68" s="4"/>
      <c r="G68" s="4"/>
      <c r="H68" s="6"/>
      <c r="I68" s="36"/>
      <c r="K68" s="37"/>
    </row>
    <row r="69" s="1" customFormat="1" spans="1:11">
      <c r="A69" s="4"/>
      <c r="B69" s="35"/>
      <c r="C69" s="5"/>
      <c r="D69" s="4"/>
      <c r="E69" s="4"/>
      <c r="F69" s="4"/>
      <c r="G69" s="4"/>
      <c r="H69" s="6"/>
      <c r="I69" s="36"/>
      <c r="K69" s="37"/>
    </row>
    <row r="70" s="1" customFormat="1" spans="1:11">
      <c r="A70" s="4"/>
      <c r="B70" s="35"/>
      <c r="C70" s="5"/>
      <c r="D70" s="4"/>
      <c r="E70" s="4"/>
      <c r="F70" s="4"/>
      <c r="G70" s="4"/>
      <c r="H70" s="6"/>
      <c r="I70" s="36"/>
      <c r="K70" s="37"/>
    </row>
    <row r="71" s="1" customFormat="1" spans="1:11">
      <c r="A71" s="4"/>
      <c r="B71" s="35"/>
      <c r="C71" s="5"/>
      <c r="D71" s="4"/>
      <c r="E71" s="4"/>
      <c r="F71" s="4"/>
      <c r="G71" s="4"/>
      <c r="H71" s="6"/>
      <c r="I71" s="36"/>
      <c r="K71" s="37"/>
    </row>
    <row r="72" s="1" customFormat="1" spans="1:11">
      <c r="A72" s="4"/>
      <c r="B72" s="35"/>
      <c r="C72" s="5"/>
      <c r="D72" s="4"/>
      <c r="E72" s="4"/>
      <c r="F72" s="4"/>
      <c r="G72" s="4"/>
      <c r="H72" s="6"/>
      <c r="I72" s="36"/>
      <c r="K72" s="37"/>
    </row>
    <row r="73" s="1" customFormat="1" spans="1:11">
      <c r="A73" s="4"/>
      <c r="B73" s="35"/>
      <c r="C73" s="5"/>
      <c r="D73" s="4"/>
      <c r="E73" s="4"/>
      <c r="F73" s="4"/>
      <c r="G73" s="4"/>
      <c r="H73" s="6"/>
      <c r="I73" s="36"/>
      <c r="K73" s="37"/>
    </row>
    <row r="74" s="1" customFormat="1" spans="1:11">
      <c r="A74" s="4"/>
      <c r="B74" s="35"/>
      <c r="C74" s="5"/>
      <c r="D74" s="4"/>
      <c r="E74" s="4"/>
      <c r="F74" s="4"/>
      <c r="G74" s="4"/>
      <c r="H74" s="6"/>
      <c r="I74" s="36"/>
      <c r="K74" s="37"/>
    </row>
    <row r="75" s="1" customFormat="1" spans="1:11">
      <c r="A75" s="4"/>
      <c r="B75" s="35"/>
      <c r="C75" s="5"/>
      <c r="D75" s="4"/>
      <c r="E75" s="4"/>
      <c r="F75" s="4"/>
      <c r="G75" s="4"/>
      <c r="H75" s="6"/>
      <c r="I75" s="36"/>
      <c r="K75" s="37"/>
    </row>
    <row r="76" s="1" customFormat="1" spans="1:11">
      <c r="A76" s="4"/>
      <c r="B76" s="35"/>
      <c r="C76" s="5"/>
      <c r="D76" s="4"/>
      <c r="E76" s="4"/>
      <c r="F76" s="4"/>
      <c r="G76" s="4"/>
      <c r="H76" s="6"/>
      <c r="I76" s="36"/>
      <c r="K76" s="37"/>
    </row>
    <row r="77" s="1" customFormat="1" spans="1:11">
      <c r="A77" s="4"/>
      <c r="B77" s="35"/>
      <c r="C77" s="5"/>
      <c r="D77" s="4"/>
      <c r="E77" s="4"/>
      <c r="F77" s="4"/>
      <c r="G77" s="4"/>
      <c r="H77" s="6"/>
      <c r="I77" s="36"/>
      <c r="K77" s="37"/>
    </row>
    <row r="78" s="1" customFormat="1" spans="1:11">
      <c r="A78" s="4"/>
      <c r="B78" s="35"/>
      <c r="C78" s="5"/>
      <c r="D78" s="4"/>
      <c r="E78" s="4"/>
      <c r="F78" s="4"/>
      <c r="G78" s="4"/>
      <c r="H78" s="6"/>
      <c r="I78" s="36"/>
      <c r="K78" s="37"/>
    </row>
    <row r="79" s="1" customFormat="1" spans="1:11">
      <c r="A79" s="4"/>
      <c r="B79" s="35"/>
      <c r="C79" s="5"/>
      <c r="D79" s="4"/>
      <c r="E79" s="4"/>
      <c r="F79" s="4"/>
      <c r="G79" s="4"/>
      <c r="H79" s="6"/>
      <c r="I79" s="36"/>
      <c r="K79" s="37"/>
    </row>
    <row r="80" s="1" customFormat="1" spans="1:11">
      <c r="A80" s="4"/>
      <c r="B80" s="35"/>
      <c r="C80" s="5"/>
      <c r="D80" s="4"/>
      <c r="E80" s="4"/>
      <c r="F80" s="4"/>
      <c r="G80" s="4"/>
      <c r="H80" s="6"/>
      <c r="I80" s="36"/>
      <c r="K80" s="37"/>
    </row>
    <row r="81" s="1" customFormat="1" spans="1:11">
      <c r="A81" s="4"/>
      <c r="B81" s="35"/>
      <c r="C81" s="5"/>
      <c r="D81" s="4"/>
      <c r="E81" s="4"/>
      <c r="F81" s="4"/>
      <c r="G81" s="4"/>
      <c r="H81" s="6"/>
      <c r="I81" s="36"/>
      <c r="K81" s="37"/>
    </row>
    <row r="82" s="1" customFormat="1" spans="1:11">
      <c r="A82" s="4"/>
      <c r="B82" s="35"/>
      <c r="C82" s="5"/>
      <c r="D82" s="4"/>
      <c r="E82" s="4"/>
      <c r="F82" s="4"/>
      <c r="G82" s="4"/>
      <c r="H82" s="6"/>
      <c r="I82" s="36"/>
      <c r="K82" s="37"/>
    </row>
    <row r="83" s="1" customFormat="1" spans="1:11">
      <c r="A83" s="4"/>
      <c r="B83" s="35"/>
      <c r="C83" s="5"/>
      <c r="D83" s="4"/>
      <c r="E83" s="4"/>
      <c r="F83" s="4"/>
      <c r="G83" s="4"/>
      <c r="H83" s="6"/>
      <c r="I83" s="36"/>
      <c r="K83" s="37"/>
    </row>
    <row r="84" s="1" customFormat="1" spans="1:11">
      <c r="A84" s="4"/>
      <c r="B84" s="35"/>
      <c r="C84" s="5"/>
      <c r="D84" s="4"/>
      <c r="E84" s="4"/>
      <c r="F84" s="4"/>
      <c r="G84" s="4"/>
      <c r="H84" s="6"/>
      <c r="I84" s="36"/>
      <c r="K84" s="37"/>
    </row>
    <row r="85" s="1" customFormat="1" spans="1:11">
      <c r="A85" s="4"/>
      <c r="B85" s="35"/>
      <c r="C85" s="5"/>
      <c r="D85" s="4"/>
      <c r="E85" s="4"/>
      <c r="F85" s="4"/>
      <c r="G85" s="4"/>
      <c r="H85" s="6"/>
      <c r="I85" s="36"/>
      <c r="K85" s="37"/>
    </row>
    <row r="86" s="1" customFormat="1" spans="1:11">
      <c r="A86" s="4"/>
      <c r="B86" s="35"/>
      <c r="C86" s="5"/>
      <c r="D86" s="4"/>
      <c r="E86" s="4"/>
      <c r="F86" s="4"/>
      <c r="G86" s="4"/>
      <c r="H86" s="6"/>
      <c r="I86" s="36"/>
      <c r="K86" s="37"/>
    </row>
    <row r="87" s="1" customFormat="1" spans="1:11">
      <c r="A87" s="4"/>
      <c r="B87" s="35"/>
      <c r="C87" s="5"/>
      <c r="D87" s="4"/>
      <c r="E87" s="4"/>
      <c r="F87" s="4"/>
      <c r="G87" s="4"/>
      <c r="H87" s="6"/>
      <c r="I87" s="36"/>
      <c r="K87" s="37"/>
    </row>
    <row r="88" s="1" customFormat="1" spans="1:11">
      <c r="A88" s="4"/>
      <c r="B88" s="35"/>
      <c r="C88" s="5"/>
      <c r="D88" s="4"/>
      <c r="E88" s="4"/>
      <c r="F88" s="4"/>
      <c r="G88" s="4"/>
      <c r="H88" s="6"/>
      <c r="I88" s="36"/>
      <c r="K88" s="37"/>
    </row>
    <row r="89" s="1" customFormat="1" spans="1:11">
      <c r="A89" s="4"/>
      <c r="B89" s="35"/>
      <c r="C89" s="5"/>
      <c r="D89" s="4"/>
      <c r="E89" s="4"/>
      <c r="F89" s="4"/>
      <c r="G89" s="4"/>
      <c r="H89" s="6"/>
      <c r="I89" s="36"/>
      <c r="K89" s="37"/>
    </row>
    <row r="90" s="1" customFormat="1" spans="1:11">
      <c r="A90" s="4"/>
      <c r="B90" s="35"/>
      <c r="C90" s="5"/>
      <c r="D90" s="4"/>
      <c r="E90" s="4"/>
      <c r="F90" s="4"/>
      <c r="G90" s="4"/>
      <c r="H90" s="6"/>
      <c r="I90" s="36"/>
      <c r="K90" s="37"/>
    </row>
    <row r="91" s="1" customFormat="1" spans="1:11">
      <c r="A91" s="4"/>
      <c r="B91" s="35"/>
      <c r="C91" s="5"/>
      <c r="D91" s="4"/>
      <c r="E91" s="4"/>
      <c r="F91" s="4"/>
      <c r="G91" s="4"/>
      <c r="H91" s="6"/>
      <c r="I91" s="36"/>
      <c r="K91" s="37"/>
    </row>
  </sheetData>
  <mergeCells count="18">
    <mergeCell ref="A1:J1"/>
    <mergeCell ref="F2:G2"/>
    <mergeCell ref="H2:I2"/>
    <mergeCell ref="B5:C5"/>
    <mergeCell ref="B8:C8"/>
    <mergeCell ref="B19:C19"/>
    <mergeCell ref="B37:C37"/>
    <mergeCell ref="B47:F47"/>
    <mergeCell ref="A2:A4"/>
    <mergeCell ref="B2:B4"/>
    <mergeCell ref="C2:C4"/>
    <mergeCell ref="D2:D4"/>
    <mergeCell ref="E2:E4"/>
    <mergeCell ref="F3:F4"/>
    <mergeCell ref="G3:G4"/>
    <mergeCell ref="H3:H4"/>
    <mergeCell ref="I3:I4"/>
    <mergeCell ref="J2:J4"/>
  </mergeCells>
  <pageMargins left="0.196527777777778" right="0.196527777777778" top="0.236111111111111" bottom="0.196527777777778" header="0.196527777777778" footer="0.156944444444444"/>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0"/>
  <sheetViews>
    <sheetView topLeftCell="A29" workbookViewId="0">
      <selection activeCell="H29" sqref="H$1:I$1048576"/>
    </sheetView>
  </sheetViews>
  <sheetFormatPr defaultColWidth="9" defaultRowHeight="14.25"/>
  <cols>
    <col min="1" max="1" width="4.66666666666667" style="4"/>
    <col min="2" max="2" width="13.5" style="35" customWidth="1"/>
    <col min="3" max="3" width="55.75" style="5" customWidth="1"/>
    <col min="4" max="4" width="5.75" style="4" customWidth="1"/>
    <col min="5" max="5" width="8.125" style="4" customWidth="1"/>
    <col min="6" max="6" width="8.5" style="4" customWidth="1"/>
    <col min="7" max="7" width="10.5" style="4" customWidth="1"/>
    <col min="8" max="8" width="10.5" style="6" customWidth="1"/>
    <col min="9" max="9" width="11.375" style="36" customWidth="1"/>
    <col min="10" max="10" width="9" style="1"/>
    <col min="11" max="11" width="9" style="37"/>
    <col min="12" max="12" width="8.38333333333333" style="1" customWidth="1"/>
    <col min="13" max="16384" width="9" style="1"/>
  </cols>
  <sheetData>
    <row r="1" s="1" customFormat="1" ht="39" customHeight="1" spans="1:11">
      <c r="A1" s="38" t="s">
        <v>122</v>
      </c>
      <c r="B1" s="38"/>
      <c r="C1" s="38"/>
      <c r="D1" s="38"/>
      <c r="E1" s="38"/>
      <c r="F1" s="38"/>
      <c r="G1" s="38"/>
      <c r="H1" s="39"/>
      <c r="I1" s="45"/>
      <c r="J1" s="38"/>
      <c r="K1" s="37"/>
    </row>
    <row r="2" s="1" customFormat="1" spans="1:11">
      <c r="A2" s="14" t="s">
        <v>1</v>
      </c>
      <c r="B2" s="14" t="s">
        <v>2</v>
      </c>
      <c r="C2" s="14" t="s">
        <v>17</v>
      </c>
      <c r="D2" s="14" t="s">
        <v>18</v>
      </c>
      <c r="E2" s="14" t="s">
        <v>19</v>
      </c>
      <c r="F2" s="14" t="s">
        <v>20</v>
      </c>
      <c r="G2" s="14"/>
      <c r="H2" s="40" t="s">
        <v>21</v>
      </c>
      <c r="I2" s="40"/>
      <c r="J2" s="14" t="s">
        <v>6</v>
      </c>
      <c r="K2" s="37"/>
    </row>
    <row r="3" s="1" customFormat="1" spans="1:11">
      <c r="A3" s="14"/>
      <c r="B3" s="14"/>
      <c r="C3" s="14"/>
      <c r="D3" s="14"/>
      <c r="E3" s="14"/>
      <c r="F3" s="14" t="s">
        <v>22</v>
      </c>
      <c r="G3" s="14" t="s">
        <v>23</v>
      </c>
      <c r="H3" s="40" t="s">
        <v>24</v>
      </c>
      <c r="I3" s="40" t="s">
        <v>25</v>
      </c>
      <c r="J3" s="14"/>
      <c r="K3" s="37"/>
    </row>
    <row r="4" s="1" customFormat="1" ht="33" customHeight="1" spans="1:11">
      <c r="A4" s="14"/>
      <c r="B4" s="14"/>
      <c r="C4" s="14"/>
      <c r="D4" s="14"/>
      <c r="E4" s="14"/>
      <c r="F4" s="14"/>
      <c r="G4" s="14"/>
      <c r="H4" s="40"/>
      <c r="I4" s="40"/>
      <c r="J4" s="14"/>
      <c r="K4" s="37"/>
    </row>
    <row r="5" s="2" customFormat="1" ht="22" customHeight="1" spans="1:11">
      <c r="A5" s="47" t="s">
        <v>26</v>
      </c>
      <c r="B5" s="10" t="s">
        <v>27</v>
      </c>
      <c r="C5" s="10"/>
      <c r="D5" s="10"/>
      <c r="E5" s="10"/>
      <c r="F5" s="8"/>
      <c r="G5" s="8"/>
      <c r="H5" s="24"/>
      <c r="I5" s="24"/>
      <c r="J5" s="13"/>
      <c r="K5" s="57"/>
    </row>
    <row r="6" s="1" customFormat="1" ht="303" customHeight="1" spans="1:11">
      <c r="A6" s="43">
        <v>1</v>
      </c>
      <c r="B6" s="42" t="s">
        <v>102</v>
      </c>
      <c r="C6" s="15" t="s">
        <v>103</v>
      </c>
      <c r="D6" s="42" t="s">
        <v>30</v>
      </c>
      <c r="E6" s="42">
        <v>6.5</v>
      </c>
      <c r="F6" s="14">
        <v>18</v>
      </c>
      <c r="G6" s="14">
        <f t="shared" ref="G6:G18" si="0">E6*F6</f>
        <v>117</v>
      </c>
      <c r="H6" s="40"/>
      <c r="I6" s="40"/>
      <c r="J6" s="18"/>
      <c r="K6" s="56"/>
    </row>
    <row r="7" s="1" customFormat="1" ht="331" customHeight="1" spans="1:11">
      <c r="A7" s="43">
        <v>2</v>
      </c>
      <c r="B7" s="42" t="s">
        <v>31</v>
      </c>
      <c r="C7" s="44" t="s">
        <v>32</v>
      </c>
      <c r="D7" s="42" t="s">
        <v>30</v>
      </c>
      <c r="E7" s="42">
        <f>137.2-6.5+3000</f>
        <v>3130.7</v>
      </c>
      <c r="F7" s="14">
        <v>25</v>
      </c>
      <c r="G7" s="14">
        <f t="shared" si="0"/>
        <v>78267.5</v>
      </c>
      <c r="H7" s="40"/>
      <c r="I7" s="40"/>
      <c r="J7" s="18"/>
      <c r="K7" s="56"/>
    </row>
    <row r="8" s="2" customFormat="1" spans="1:11">
      <c r="A8" s="47" t="s">
        <v>33</v>
      </c>
      <c r="B8" s="10" t="s">
        <v>34</v>
      </c>
      <c r="C8" s="10"/>
      <c r="D8" s="10"/>
      <c r="E8" s="10"/>
      <c r="F8" s="8"/>
      <c r="G8" s="8"/>
      <c r="H8" s="24"/>
      <c r="I8" s="24"/>
      <c r="J8" s="13"/>
      <c r="K8" s="57"/>
    </row>
    <row r="9" s="1" customFormat="1" ht="144" customHeight="1" spans="1:11">
      <c r="A9" s="43">
        <v>3</v>
      </c>
      <c r="B9" s="14" t="s">
        <v>35</v>
      </c>
      <c r="C9" s="15" t="s">
        <v>104</v>
      </c>
      <c r="D9" s="42" t="s">
        <v>30</v>
      </c>
      <c r="E9" s="42">
        <f>9.57+6.9+17.9+31.3</f>
        <v>65.67</v>
      </c>
      <c r="F9" s="14">
        <v>80</v>
      </c>
      <c r="G9" s="14">
        <f t="shared" si="0"/>
        <v>5253.6</v>
      </c>
      <c r="H9" s="40"/>
      <c r="I9" s="40"/>
      <c r="J9" s="14" t="s">
        <v>37</v>
      </c>
      <c r="K9" s="56"/>
    </row>
    <row r="10" s="1" customFormat="1" ht="169" customHeight="1" spans="1:11">
      <c r="A10" s="43">
        <v>4</v>
      </c>
      <c r="B10" s="42" t="s">
        <v>38</v>
      </c>
      <c r="C10" s="15" t="s">
        <v>39</v>
      </c>
      <c r="D10" s="42" t="s">
        <v>30</v>
      </c>
      <c r="E10" s="42">
        <v>85.8</v>
      </c>
      <c r="F10" s="14">
        <v>65</v>
      </c>
      <c r="G10" s="14">
        <f t="shared" si="0"/>
        <v>5577</v>
      </c>
      <c r="H10" s="40"/>
      <c r="I10" s="40"/>
      <c r="J10" s="14" t="s">
        <v>37</v>
      </c>
      <c r="K10" s="56"/>
    </row>
    <row r="11" s="1" customFormat="1" ht="156" customHeight="1" spans="1:11">
      <c r="A11" s="43">
        <v>5</v>
      </c>
      <c r="B11" s="42" t="s">
        <v>42</v>
      </c>
      <c r="C11" s="15" t="s">
        <v>39</v>
      </c>
      <c r="D11" s="42" t="s">
        <v>30</v>
      </c>
      <c r="E11" s="42">
        <v>60.6</v>
      </c>
      <c r="F11" s="14">
        <v>70</v>
      </c>
      <c r="G11" s="14">
        <f t="shared" si="0"/>
        <v>4242</v>
      </c>
      <c r="H11" s="40"/>
      <c r="I11" s="40"/>
      <c r="J11" s="14" t="s">
        <v>37</v>
      </c>
      <c r="K11" s="56"/>
    </row>
    <row r="12" s="1" customFormat="1" ht="150" customHeight="1" spans="1:11">
      <c r="A12" s="43">
        <v>6</v>
      </c>
      <c r="B12" s="42" t="s">
        <v>123</v>
      </c>
      <c r="C12" s="44" t="s">
        <v>124</v>
      </c>
      <c r="D12" s="42" t="s">
        <v>30</v>
      </c>
      <c r="E12" s="42">
        <v>44.8</v>
      </c>
      <c r="F12" s="14">
        <v>65</v>
      </c>
      <c r="G12" s="14">
        <f t="shared" si="0"/>
        <v>2912</v>
      </c>
      <c r="H12" s="40"/>
      <c r="I12" s="40"/>
      <c r="J12" s="14" t="s">
        <v>37</v>
      </c>
      <c r="K12" s="56"/>
    </row>
    <row r="13" s="1" customFormat="1" ht="165" customHeight="1" spans="1:11">
      <c r="A13" s="43">
        <v>7</v>
      </c>
      <c r="B13" s="42" t="s">
        <v>105</v>
      </c>
      <c r="C13" s="15" t="s">
        <v>106</v>
      </c>
      <c r="D13" s="42" t="s">
        <v>30</v>
      </c>
      <c r="E13" s="42">
        <v>81.6</v>
      </c>
      <c r="F13" s="14">
        <v>70</v>
      </c>
      <c r="G13" s="14">
        <f t="shared" si="0"/>
        <v>5712</v>
      </c>
      <c r="H13" s="40"/>
      <c r="I13" s="40"/>
      <c r="J13" s="14" t="s">
        <v>37</v>
      </c>
      <c r="K13" s="56"/>
    </row>
    <row r="14" s="1" customFormat="1" ht="156" customHeight="1" spans="1:11">
      <c r="A14" s="43">
        <v>8</v>
      </c>
      <c r="B14" s="42" t="s">
        <v>107</v>
      </c>
      <c r="C14" s="15" t="s">
        <v>39</v>
      </c>
      <c r="D14" s="42" t="s">
        <v>30</v>
      </c>
      <c r="E14" s="42">
        <v>45.8</v>
      </c>
      <c r="F14" s="14">
        <v>70</v>
      </c>
      <c r="G14" s="14">
        <f t="shared" si="0"/>
        <v>3206</v>
      </c>
      <c r="H14" s="40"/>
      <c r="I14" s="40"/>
      <c r="J14" s="14" t="s">
        <v>37</v>
      </c>
      <c r="K14" s="56"/>
    </row>
    <row r="15" s="1" customFormat="1" ht="82" customHeight="1" spans="1:11">
      <c r="A15" s="43">
        <v>9</v>
      </c>
      <c r="B15" s="42" t="s">
        <v>43</v>
      </c>
      <c r="C15" s="15" t="s">
        <v>44</v>
      </c>
      <c r="D15" s="42" t="s">
        <v>30</v>
      </c>
      <c r="E15" s="42">
        <v>1</v>
      </c>
      <c r="F15" s="14">
        <v>160</v>
      </c>
      <c r="G15" s="14">
        <f t="shared" si="0"/>
        <v>160</v>
      </c>
      <c r="H15" s="40"/>
      <c r="I15" s="40"/>
      <c r="J15" s="18"/>
      <c r="K15" s="56"/>
    </row>
    <row r="16" s="1" customFormat="1" ht="108" customHeight="1" spans="1:11">
      <c r="A16" s="43">
        <v>10</v>
      </c>
      <c r="B16" s="14" t="s">
        <v>45</v>
      </c>
      <c r="C16" s="15" t="s">
        <v>108</v>
      </c>
      <c r="D16" s="14" t="s">
        <v>47</v>
      </c>
      <c r="E16" s="14">
        <v>300</v>
      </c>
      <c r="F16" s="14">
        <v>4</v>
      </c>
      <c r="G16" s="14">
        <f t="shared" si="0"/>
        <v>1200</v>
      </c>
      <c r="H16" s="40"/>
      <c r="I16" s="40"/>
      <c r="J16" s="18"/>
      <c r="K16" s="56"/>
    </row>
    <row r="17" s="1" customFormat="1" ht="84" customHeight="1" spans="1:11">
      <c r="A17" s="43">
        <v>11</v>
      </c>
      <c r="B17" s="42" t="s">
        <v>48</v>
      </c>
      <c r="C17" s="15" t="s">
        <v>109</v>
      </c>
      <c r="D17" s="42" t="s">
        <v>30</v>
      </c>
      <c r="E17" s="42">
        <v>7.1</v>
      </c>
      <c r="F17" s="14">
        <v>430</v>
      </c>
      <c r="G17" s="14">
        <f t="shared" si="0"/>
        <v>3053</v>
      </c>
      <c r="H17" s="40"/>
      <c r="I17" s="40"/>
      <c r="J17" s="18"/>
      <c r="K17" s="56"/>
    </row>
    <row r="18" s="1" customFormat="1" ht="230" customHeight="1" spans="1:11">
      <c r="A18" s="43">
        <v>12</v>
      </c>
      <c r="B18" s="42" t="s">
        <v>50</v>
      </c>
      <c r="C18" s="44" t="s">
        <v>51</v>
      </c>
      <c r="D18" s="42" t="s">
        <v>52</v>
      </c>
      <c r="E18" s="42">
        <f>0.404+8.596+7.596+27.386</f>
        <v>43.982</v>
      </c>
      <c r="F18" s="14">
        <v>1500</v>
      </c>
      <c r="G18" s="14">
        <f t="shared" si="0"/>
        <v>65973</v>
      </c>
      <c r="H18" s="40"/>
      <c r="I18" s="40"/>
      <c r="J18" s="14" t="s">
        <v>53</v>
      </c>
      <c r="K18" s="56"/>
    </row>
    <row r="19" s="2" customFormat="1" spans="1:11">
      <c r="A19" s="47" t="s">
        <v>54</v>
      </c>
      <c r="B19" s="10" t="s">
        <v>110</v>
      </c>
      <c r="C19" s="10"/>
      <c r="D19" s="10"/>
      <c r="E19" s="10"/>
      <c r="F19" s="8"/>
      <c r="G19" s="8"/>
      <c r="H19" s="24"/>
      <c r="I19" s="24"/>
      <c r="J19" s="13"/>
      <c r="K19" s="57"/>
    </row>
    <row r="20" s="1" customFormat="1" ht="255" customHeight="1" spans="1:11">
      <c r="A20" s="43">
        <v>13</v>
      </c>
      <c r="B20" s="42" t="s">
        <v>62</v>
      </c>
      <c r="C20" s="44" t="s">
        <v>125</v>
      </c>
      <c r="D20" s="42" t="s">
        <v>30</v>
      </c>
      <c r="E20" s="42">
        <v>389.5</v>
      </c>
      <c r="F20" s="14">
        <v>790</v>
      </c>
      <c r="G20" s="14">
        <f t="shared" ref="G20:G37" si="1">E20*F20</f>
        <v>307705</v>
      </c>
      <c r="H20" s="40"/>
      <c r="I20" s="40"/>
      <c r="J20" s="14" t="s">
        <v>37</v>
      </c>
      <c r="K20" s="56"/>
    </row>
    <row r="21" s="1" customFormat="1" ht="175" customHeight="1" spans="1:11">
      <c r="A21" s="43">
        <v>14</v>
      </c>
      <c r="B21" s="42" t="s">
        <v>64</v>
      </c>
      <c r="C21" s="15" t="s">
        <v>65</v>
      </c>
      <c r="D21" s="42" t="s">
        <v>30</v>
      </c>
      <c r="E21" s="42">
        <v>25.1</v>
      </c>
      <c r="F21" s="14">
        <v>150</v>
      </c>
      <c r="G21" s="14">
        <f t="shared" si="1"/>
        <v>3765</v>
      </c>
      <c r="H21" s="40"/>
      <c r="I21" s="40"/>
      <c r="J21" s="14" t="s">
        <v>37</v>
      </c>
      <c r="K21" s="56"/>
    </row>
    <row r="22" s="1" customFormat="1" ht="144" customHeight="1" spans="1:11">
      <c r="A22" s="43">
        <v>15</v>
      </c>
      <c r="B22" s="42" t="s">
        <v>66</v>
      </c>
      <c r="C22" s="15" t="s">
        <v>57</v>
      </c>
      <c r="D22" s="42" t="s">
        <v>30</v>
      </c>
      <c r="E22" s="42">
        <v>18</v>
      </c>
      <c r="F22" s="14">
        <v>150</v>
      </c>
      <c r="G22" s="14">
        <f t="shared" si="1"/>
        <v>2700</v>
      </c>
      <c r="H22" s="40"/>
      <c r="I22" s="40"/>
      <c r="J22" s="14" t="s">
        <v>37</v>
      </c>
      <c r="K22" s="56"/>
    </row>
    <row r="23" s="1" customFormat="1" ht="188" customHeight="1" spans="1:11">
      <c r="A23" s="43">
        <v>16</v>
      </c>
      <c r="B23" s="42" t="s">
        <v>67</v>
      </c>
      <c r="C23" s="15" t="s">
        <v>68</v>
      </c>
      <c r="D23" s="42" t="s">
        <v>30</v>
      </c>
      <c r="E23" s="42">
        <v>80.89</v>
      </c>
      <c r="F23" s="14">
        <v>100</v>
      </c>
      <c r="G23" s="14">
        <f t="shared" si="1"/>
        <v>8089</v>
      </c>
      <c r="H23" s="40"/>
      <c r="I23" s="40"/>
      <c r="J23" s="14" t="s">
        <v>37</v>
      </c>
      <c r="K23" s="56"/>
    </row>
    <row r="24" s="1" customFormat="1" ht="176" customHeight="1" spans="1:11">
      <c r="A24" s="43">
        <v>17</v>
      </c>
      <c r="B24" s="42" t="s">
        <v>69</v>
      </c>
      <c r="C24" s="15" t="s">
        <v>57</v>
      </c>
      <c r="D24" s="42" t="s">
        <v>30</v>
      </c>
      <c r="E24" s="42">
        <v>27.2</v>
      </c>
      <c r="F24" s="14">
        <v>120</v>
      </c>
      <c r="G24" s="14">
        <f t="shared" si="1"/>
        <v>3264</v>
      </c>
      <c r="H24" s="40"/>
      <c r="I24" s="40"/>
      <c r="J24" s="14" t="s">
        <v>37</v>
      </c>
      <c r="K24" s="56"/>
    </row>
    <row r="25" s="1" customFormat="1" ht="149" customHeight="1" spans="1:11">
      <c r="A25" s="43">
        <v>18</v>
      </c>
      <c r="B25" s="42" t="s">
        <v>56</v>
      </c>
      <c r="C25" s="15" t="s">
        <v>57</v>
      </c>
      <c r="D25" s="42" t="s">
        <v>30</v>
      </c>
      <c r="E25" s="42">
        <v>1.22</v>
      </c>
      <c r="F25" s="14">
        <v>200</v>
      </c>
      <c r="G25" s="14">
        <f t="shared" si="1"/>
        <v>244</v>
      </c>
      <c r="H25" s="40"/>
      <c r="I25" s="40"/>
      <c r="J25" s="14" t="s">
        <v>37</v>
      </c>
      <c r="K25" s="56"/>
    </row>
    <row r="26" s="1" customFormat="1" ht="164" customHeight="1" spans="1:11">
      <c r="A26" s="43">
        <v>19</v>
      </c>
      <c r="B26" s="42" t="s">
        <v>58</v>
      </c>
      <c r="C26" s="15" t="s">
        <v>57</v>
      </c>
      <c r="D26" s="42" t="s">
        <v>30</v>
      </c>
      <c r="E26" s="42">
        <v>2</v>
      </c>
      <c r="F26" s="14">
        <v>200</v>
      </c>
      <c r="G26" s="14">
        <f t="shared" si="1"/>
        <v>400</v>
      </c>
      <c r="H26" s="40"/>
      <c r="I26" s="40"/>
      <c r="J26" s="14" t="s">
        <v>37</v>
      </c>
      <c r="K26" s="56"/>
    </row>
    <row r="27" s="1" customFormat="1" ht="168" customHeight="1" spans="1:11">
      <c r="A27" s="43">
        <v>20</v>
      </c>
      <c r="B27" s="42" t="s">
        <v>70</v>
      </c>
      <c r="C27" s="15" t="s">
        <v>57</v>
      </c>
      <c r="D27" s="42" t="s">
        <v>30</v>
      </c>
      <c r="E27" s="42">
        <v>2.6</v>
      </c>
      <c r="F27" s="14">
        <v>200</v>
      </c>
      <c r="G27" s="14">
        <f t="shared" si="1"/>
        <v>520</v>
      </c>
      <c r="H27" s="40"/>
      <c r="I27" s="40"/>
      <c r="J27" s="14" t="s">
        <v>37</v>
      </c>
      <c r="K27" s="56"/>
    </row>
    <row r="28" s="1" customFormat="1" ht="169" customHeight="1" spans="1:11">
      <c r="A28" s="43">
        <v>21</v>
      </c>
      <c r="B28" s="42" t="s">
        <v>111</v>
      </c>
      <c r="C28" s="15" t="s">
        <v>57</v>
      </c>
      <c r="D28" s="42" t="s">
        <v>30</v>
      </c>
      <c r="E28" s="42">
        <v>1.3</v>
      </c>
      <c r="F28" s="14">
        <v>200</v>
      </c>
      <c r="G28" s="14">
        <f t="shared" si="1"/>
        <v>260</v>
      </c>
      <c r="H28" s="40"/>
      <c r="I28" s="40"/>
      <c r="J28" s="14" t="s">
        <v>37</v>
      </c>
      <c r="K28" s="56"/>
    </row>
    <row r="29" s="1" customFormat="1" ht="213" customHeight="1" spans="1:11">
      <c r="A29" s="43">
        <v>22</v>
      </c>
      <c r="B29" s="42" t="s">
        <v>126</v>
      </c>
      <c r="C29" s="44" t="s">
        <v>72</v>
      </c>
      <c r="D29" s="42" t="s">
        <v>52</v>
      </c>
      <c r="E29" s="42">
        <v>14.253</v>
      </c>
      <c r="F29" s="14">
        <v>1800</v>
      </c>
      <c r="G29" s="14">
        <f t="shared" si="1"/>
        <v>25655.4</v>
      </c>
      <c r="H29" s="40"/>
      <c r="I29" s="40"/>
      <c r="J29" s="18"/>
      <c r="K29" s="56"/>
    </row>
    <row r="30" s="1" customFormat="1" ht="135" customHeight="1" spans="1:11">
      <c r="A30" s="43">
        <v>23</v>
      </c>
      <c r="B30" s="42" t="s">
        <v>73</v>
      </c>
      <c r="C30" s="15" t="s">
        <v>74</v>
      </c>
      <c r="D30" s="42" t="s">
        <v>75</v>
      </c>
      <c r="E30" s="42">
        <v>711.1</v>
      </c>
      <c r="F30" s="14">
        <v>9.5</v>
      </c>
      <c r="G30" s="14">
        <f t="shared" si="1"/>
        <v>6755.45</v>
      </c>
      <c r="H30" s="40"/>
      <c r="I30" s="40"/>
      <c r="J30" s="18"/>
      <c r="K30" s="56"/>
    </row>
    <row r="31" s="1" customFormat="1" ht="122" customHeight="1" spans="1:11">
      <c r="A31" s="43">
        <v>24</v>
      </c>
      <c r="B31" s="42" t="s">
        <v>76</v>
      </c>
      <c r="C31" s="15" t="s">
        <v>77</v>
      </c>
      <c r="D31" s="42" t="s">
        <v>75</v>
      </c>
      <c r="E31" s="42">
        <v>1066.2</v>
      </c>
      <c r="F31" s="14">
        <v>9</v>
      </c>
      <c r="G31" s="14">
        <f t="shared" si="1"/>
        <v>9595.8</v>
      </c>
      <c r="H31" s="40"/>
      <c r="I31" s="40"/>
      <c r="J31" s="18"/>
      <c r="K31" s="56"/>
    </row>
    <row r="32" s="1" customFormat="1" ht="257" customHeight="1" spans="1:11">
      <c r="A32" s="43">
        <v>25</v>
      </c>
      <c r="B32" s="42" t="s">
        <v>50</v>
      </c>
      <c r="C32" s="44" t="s">
        <v>51</v>
      </c>
      <c r="D32" s="42" t="s">
        <v>52</v>
      </c>
      <c r="E32" s="42">
        <v>135.14</v>
      </c>
      <c r="F32" s="14">
        <v>1500</v>
      </c>
      <c r="G32" s="14">
        <f t="shared" si="1"/>
        <v>202710</v>
      </c>
      <c r="H32" s="40"/>
      <c r="I32" s="40"/>
      <c r="J32" s="14" t="s">
        <v>53</v>
      </c>
      <c r="K32" s="56"/>
    </row>
    <row r="33" s="1" customFormat="1" ht="97" customHeight="1" spans="1:11">
      <c r="A33" s="43">
        <v>26</v>
      </c>
      <c r="B33" s="42" t="s">
        <v>78</v>
      </c>
      <c r="C33" s="44" t="s">
        <v>79</v>
      </c>
      <c r="D33" s="42" t="s">
        <v>52</v>
      </c>
      <c r="E33" s="42">
        <v>3.376</v>
      </c>
      <c r="F33" s="14">
        <v>8000</v>
      </c>
      <c r="G33" s="14">
        <f t="shared" si="1"/>
        <v>27008</v>
      </c>
      <c r="H33" s="40"/>
      <c r="I33" s="40"/>
      <c r="J33" s="18"/>
      <c r="K33" s="56"/>
    </row>
    <row r="34" s="1" customFormat="1" ht="75" customHeight="1" spans="1:11">
      <c r="A34" s="43">
        <v>27</v>
      </c>
      <c r="B34" s="42" t="s">
        <v>127</v>
      </c>
      <c r="C34" s="15" t="s">
        <v>128</v>
      </c>
      <c r="D34" s="42" t="s">
        <v>61</v>
      </c>
      <c r="E34" s="42">
        <v>24</v>
      </c>
      <c r="F34" s="14">
        <v>120</v>
      </c>
      <c r="G34" s="14">
        <f t="shared" si="1"/>
        <v>2880</v>
      </c>
      <c r="H34" s="40"/>
      <c r="I34" s="40"/>
      <c r="J34" s="18"/>
      <c r="K34" s="56"/>
    </row>
    <row r="35" s="1" customFormat="1" ht="103" customHeight="1" spans="1:11">
      <c r="A35" s="43">
        <v>28</v>
      </c>
      <c r="B35" s="42" t="s">
        <v>80</v>
      </c>
      <c r="C35" s="44" t="s">
        <v>81</v>
      </c>
      <c r="D35" s="42" t="s">
        <v>75</v>
      </c>
      <c r="E35" s="42">
        <v>17.2</v>
      </c>
      <c r="F35" s="14">
        <v>200</v>
      </c>
      <c r="G35" s="14">
        <f t="shared" si="1"/>
        <v>3440</v>
      </c>
      <c r="H35" s="40"/>
      <c r="I35" s="40"/>
      <c r="J35" s="18"/>
      <c r="K35" s="56"/>
    </row>
    <row r="36" s="1" customFormat="1" ht="61" customHeight="1" spans="1:11">
      <c r="A36" s="43">
        <v>29</v>
      </c>
      <c r="B36" s="42" t="s">
        <v>82</v>
      </c>
      <c r="C36" s="15" t="s">
        <v>83</v>
      </c>
      <c r="D36" s="42" t="s">
        <v>75</v>
      </c>
      <c r="E36" s="42">
        <v>12.6</v>
      </c>
      <c r="F36" s="14">
        <v>15</v>
      </c>
      <c r="G36" s="14">
        <f t="shared" si="1"/>
        <v>189</v>
      </c>
      <c r="H36" s="40"/>
      <c r="I36" s="40"/>
      <c r="J36" s="18"/>
      <c r="K36" s="56"/>
    </row>
    <row r="37" s="2" customFormat="1" spans="1:11">
      <c r="A37" s="47" t="s">
        <v>86</v>
      </c>
      <c r="B37" s="47" t="s">
        <v>87</v>
      </c>
      <c r="C37" s="47"/>
      <c r="D37" s="10"/>
      <c r="E37" s="10"/>
      <c r="F37" s="8"/>
      <c r="G37" s="8"/>
      <c r="H37" s="24"/>
      <c r="I37" s="24"/>
      <c r="J37" s="13"/>
      <c r="K37" s="57"/>
    </row>
    <row r="38" s="1" customFormat="1" ht="146" customHeight="1" spans="1:11">
      <c r="A38" s="43">
        <v>30</v>
      </c>
      <c r="B38" s="42" t="s">
        <v>129</v>
      </c>
      <c r="C38" s="44" t="s">
        <v>130</v>
      </c>
      <c r="D38" s="42" t="s">
        <v>47</v>
      </c>
      <c r="E38" s="42">
        <f>16.5+15.12</f>
        <v>31.62</v>
      </c>
      <c r="F38" s="14">
        <v>50</v>
      </c>
      <c r="G38" s="14">
        <f t="shared" ref="G38:G47" si="2">E38*F38</f>
        <v>1581</v>
      </c>
      <c r="H38" s="40"/>
      <c r="I38" s="40"/>
      <c r="J38" s="18"/>
      <c r="K38" s="56"/>
    </row>
    <row r="39" s="1" customFormat="1" ht="132" customHeight="1" spans="1:11">
      <c r="A39" s="43">
        <v>31</v>
      </c>
      <c r="B39" s="42" t="s">
        <v>90</v>
      </c>
      <c r="C39" s="44" t="s">
        <v>91</v>
      </c>
      <c r="D39" s="42" t="s">
        <v>47</v>
      </c>
      <c r="E39" s="42">
        <v>92</v>
      </c>
      <c r="F39" s="14">
        <v>60</v>
      </c>
      <c r="G39" s="14">
        <f t="shared" si="2"/>
        <v>5520</v>
      </c>
      <c r="H39" s="40"/>
      <c r="I39" s="40"/>
      <c r="J39" s="18"/>
      <c r="K39" s="56"/>
    </row>
    <row r="40" s="1" customFormat="1" ht="153" customHeight="1" spans="1:11">
      <c r="A40" s="43">
        <v>32</v>
      </c>
      <c r="B40" s="42" t="s">
        <v>92</v>
      </c>
      <c r="C40" s="44" t="s">
        <v>93</v>
      </c>
      <c r="D40" s="42" t="s">
        <v>47</v>
      </c>
      <c r="E40" s="42">
        <v>243.75</v>
      </c>
      <c r="F40" s="14">
        <v>70</v>
      </c>
      <c r="G40" s="14">
        <f t="shared" si="2"/>
        <v>17062.5</v>
      </c>
      <c r="H40" s="40"/>
      <c r="I40" s="40"/>
      <c r="J40" s="18"/>
      <c r="K40" s="56"/>
    </row>
    <row r="41" s="1" customFormat="1" ht="131" customHeight="1" spans="1:11">
      <c r="A41" s="43">
        <v>33</v>
      </c>
      <c r="B41" s="42" t="s">
        <v>115</v>
      </c>
      <c r="C41" s="44" t="s">
        <v>116</v>
      </c>
      <c r="D41" s="42" t="s">
        <v>47</v>
      </c>
      <c r="E41" s="42">
        <v>69</v>
      </c>
      <c r="F41" s="14">
        <v>104</v>
      </c>
      <c r="G41" s="14">
        <f t="shared" si="2"/>
        <v>7176</v>
      </c>
      <c r="H41" s="40"/>
      <c r="I41" s="40"/>
      <c r="J41" s="18"/>
      <c r="K41" s="56"/>
    </row>
    <row r="42" s="1" customFormat="1" ht="157" customHeight="1" spans="1:11">
      <c r="A42" s="43">
        <v>34</v>
      </c>
      <c r="B42" s="42" t="s">
        <v>117</v>
      </c>
      <c r="C42" s="44" t="s">
        <v>118</v>
      </c>
      <c r="D42" s="42" t="s">
        <v>47</v>
      </c>
      <c r="E42" s="42">
        <v>148.4</v>
      </c>
      <c r="F42" s="14">
        <v>150</v>
      </c>
      <c r="G42" s="14">
        <f t="shared" si="2"/>
        <v>22260</v>
      </c>
      <c r="H42" s="40"/>
      <c r="I42" s="40"/>
      <c r="J42" s="18"/>
      <c r="K42" s="56"/>
    </row>
    <row r="43" s="1" customFormat="1" ht="232" customHeight="1" spans="1:11">
      <c r="A43" s="43">
        <v>35</v>
      </c>
      <c r="B43" s="42" t="s">
        <v>94</v>
      </c>
      <c r="C43" s="44" t="s">
        <v>119</v>
      </c>
      <c r="D43" s="42" t="s">
        <v>47</v>
      </c>
      <c r="E43" s="42">
        <f>27.98+21.21+116.8+206.64</f>
        <v>372.63</v>
      </c>
      <c r="F43" s="14">
        <v>60</v>
      </c>
      <c r="G43" s="14">
        <f t="shared" si="2"/>
        <v>22357.8</v>
      </c>
      <c r="H43" s="40"/>
      <c r="I43" s="40"/>
      <c r="J43" s="18"/>
      <c r="K43" s="56"/>
    </row>
    <row r="44" s="1" customFormat="1" ht="181" customHeight="1" spans="1:11">
      <c r="A44" s="43">
        <v>36</v>
      </c>
      <c r="B44" s="42" t="s">
        <v>120</v>
      </c>
      <c r="C44" s="44" t="s">
        <v>121</v>
      </c>
      <c r="D44" s="42" t="s">
        <v>30</v>
      </c>
      <c r="E44" s="14">
        <f>(84-20)*(9.5+8.6)</f>
        <v>1158.4</v>
      </c>
      <c r="F44" s="14">
        <v>22</v>
      </c>
      <c r="G44" s="14">
        <f t="shared" si="2"/>
        <v>25484.8</v>
      </c>
      <c r="H44" s="40"/>
      <c r="I44" s="40"/>
      <c r="J44" s="14"/>
      <c r="K44" s="37"/>
    </row>
    <row r="45" s="1" customFormat="1" ht="150" customHeight="1" spans="1:11">
      <c r="A45" s="43">
        <v>37</v>
      </c>
      <c r="B45" s="42" t="s">
        <v>96</v>
      </c>
      <c r="C45" s="44" t="s">
        <v>97</v>
      </c>
      <c r="D45" s="14" t="s">
        <v>30</v>
      </c>
      <c r="E45" s="45">
        <v>50</v>
      </c>
      <c r="F45" s="14">
        <v>60</v>
      </c>
      <c r="G45" s="14">
        <f t="shared" si="2"/>
        <v>3000</v>
      </c>
      <c r="H45" s="40"/>
      <c r="I45" s="40"/>
      <c r="J45" s="14" t="s">
        <v>37</v>
      </c>
      <c r="K45" s="37"/>
    </row>
    <row r="46" s="1" customFormat="1" ht="139" customHeight="1" spans="1:11">
      <c r="A46" s="43">
        <v>38</v>
      </c>
      <c r="B46" s="42" t="s">
        <v>98</v>
      </c>
      <c r="C46" s="44" t="s">
        <v>99</v>
      </c>
      <c r="D46" s="14" t="s">
        <v>47</v>
      </c>
      <c r="E46" s="14">
        <f>21*5*2</f>
        <v>210</v>
      </c>
      <c r="F46" s="14">
        <v>15</v>
      </c>
      <c r="G46" s="14">
        <f t="shared" si="2"/>
        <v>3150</v>
      </c>
      <c r="H46" s="40"/>
      <c r="I46" s="40"/>
      <c r="J46" s="14"/>
      <c r="K46" s="37"/>
    </row>
    <row r="47" s="1" customFormat="1" ht="33" customHeight="1" spans="1:11">
      <c r="A47" s="47"/>
      <c r="B47" s="12" t="s">
        <v>100</v>
      </c>
      <c r="C47" s="12"/>
      <c r="D47" s="12"/>
      <c r="E47" s="12"/>
      <c r="F47" s="12"/>
      <c r="G47" s="48">
        <f>SUM(G5:G46)</f>
        <v>888445.85</v>
      </c>
      <c r="H47" s="30"/>
      <c r="I47" s="50"/>
      <c r="J47" s="18"/>
      <c r="K47" s="37"/>
    </row>
    <row r="48" s="1" customFormat="1" spans="1:11">
      <c r="A48" s="4"/>
      <c r="B48" s="35"/>
      <c r="C48" s="5"/>
      <c r="D48" s="4"/>
      <c r="E48" s="4"/>
      <c r="F48" s="4"/>
      <c r="G48" s="4"/>
      <c r="H48" s="6"/>
      <c r="I48" s="36"/>
      <c r="K48" s="37"/>
    </row>
    <row r="49" s="1" customFormat="1" spans="1:11">
      <c r="A49" s="4"/>
      <c r="B49" s="35"/>
      <c r="C49" s="5"/>
      <c r="D49" s="4"/>
      <c r="E49" s="4"/>
      <c r="F49" s="4"/>
      <c r="G49" s="4"/>
      <c r="H49" s="6"/>
      <c r="I49" s="36"/>
      <c r="K49" s="37"/>
    </row>
    <row r="50" s="1" customFormat="1" spans="1:11">
      <c r="A50" s="4"/>
      <c r="B50" s="35"/>
      <c r="C50" s="5"/>
      <c r="D50" s="4"/>
      <c r="E50" s="4"/>
      <c r="F50" s="4"/>
      <c r="G50" s="4"/>
      <c r="H50" s="6"/>
      <c r="I50" s="36"/>
      <c r="K50" s="37"/>
    </row>
    <row r="51" s="1" customFormat="1" spans="1:11">
      <c r="A51" s="4"/>
      <c r="B51" s="35"/>
      <c r="C51" s="5"/>
      <c r="D51" s="4"/>
      <c r="E51" s="4"/>
      <c r="F51" s="4"/>
      <c r="G51" s="4"/>
      <c r="H51" s="6"/>
      <c r="I51" s="36"/>
      <c r="K51" s="37"/>
    </row>
    <row r="52" s="1" customFormat="1" spans="1:11">
      <c r="A52" s="4"/>
      <c r="B52" s="35"/>
      <c r="C52" s="5"/>
      <c r="D52" s="4"/>
      <c r="E52" s="4"/>
      <c r="F52" s="4"/>
      <c r="G52" s="4"/>
      <c r="H52" s="6"/>
      <c r="I52" s="36"/>
      <c r="K52" s="37"/>
    </row>
    <row r="53" s="1" customFormat="1" spans="1:11">
      <c r="A53" s="4"/>
      <c r="B53" s="35"/>
      <c r="C53" s="5"/>
      <c r="D53" s="4"/>
      <c r="E53" s="4"/>
      <c r="F53" s="4"/>
      <c r="G53" s="4"/>
      <c r="H53" s="6"/>
      <c r="I53" s="36"/>
      <c r="K53" s="37"/>
    </row>
    <row r="54" s="1" customFormat="1" spans="1:11">
      <c r="A54" s="4"/>
      <c r="B54" s="35"/>
      <c r="C54" s="5"/>
      <c r="D54" s="4"/>
      <c r="E54" s="4"/>
      <c r="F54" s="4"/>
      <c r="G54" s="4"/>
      <c r="H54" s="6"/>
      <c r="I54" s="36"/>
      <c r="K54" s="37"/>
    </row>
    <row r="55" s="1" customFormat="1" spans="1:11">
      <c r="A55" s="4"/>
      <c r="B55" s="35"/>
      <c r="C55" s="5"/>
      <c r="D55" s="4"/>
      <c r="E55" s="4"/>
      <c r="F55" s="4"/>
      <c r="G55" s="4"/>
      <c r="H55" s="6"/>
      <c r="I55" s="36"/>
      <c r="K55" s="37"/>
    </row>
    <row r="56" s="1" customFormat="1" spans="1:11">
      <c r="A56" s="4"/>
      <c r="B56" s="35"/>
      <c r="C56" s="5"/>
      <c r="D56" s="4"/>
      <c r="E56" s="4"/>
      <c r="F56" s="4"/>
      <c r="G56" s="4"/>
      <c r="H56" s="6"/>
      <c r="I56" s="36"/>
      <c r="K56" s="37"/>
    </row>
    <row r="57" s="1" customFormat="1" spans="1:11">
      <c r="A57" s="4"/>
      <c r="B57" s="35"/>
      <c r="C57" s="5"/>
      <c r="D57" s="4"/>
      <c r="E57" s="4"/>
      <c r="F57" s="4"/>
      <c r="G57" s="4"/>
      <c r="H57" s="6"/>
      <c r="I57" s="36"/>
      <c r="K57" s="37"/>
    </row>
    <row r="58" s="1" customFormat="1" spans="1:11">
      <c r="A58" s="4"/>
      <c r="B58" s="35"/>
      <c r="C58" s="5"/>
      <c r="D58" s="4"/>
      <c r="E58" s="4"/>
      <c r="F58" s="4"/>
      <c r="G58" s="4"/>
      <c r="H58" s="6"/>
      <c r="I58" s="36"/>
      <c r="K58" s="37"/>
    </row>
    <row r="59" s="1" customFormat="1" spans="1:11">
      <c r="A59" s="4"/>
      <c r="B59" s="35"/>
      <c r="C59" s="5"/>
      <c r="D59" s="4"/>
      <c r="E59" s="4"/>
      <c r="F59" s="4"/>
      <c r="G59" s="4"/>
      <c r="H59" s="6"/>
      <c r="I59" s="36"/>
      <c r="K59" s="37"/>
    </row>
    <row r="60" s="1" customFormat="1" spans="1:11">
      <c r="A60" s="4"/>
      <c r="B60" s="35"/>
      <c r="C60" s="5"/>
      <c r="D60" s="4"/>
      <c r="E60" s="4"/>
      <c r="F60" s="4"/>
      <c r="G60" s="4"/>
      <c r="H60" s="6"/>
      <c r="I60" s="36"/>
      <c r="K60" s="37"/>
    </row>
    <row r="61" s="1" customFormat="1" spans="1:11">
      <c r="A61" s="4"/>
      <c r="B61" s="35"/>
      <c r="C61" s="5"/>
      <c r="D61" s="4"/>
      <c r="E61" s="4"/>
      <c r="F61" s="4"/>
      <c r="G61" s="4"/>
      <c r="H61" s="6"/>
      <c r="I61" s="36"/>
      <c r="K61" s="37"/>
    </row>
    <row r="62" s="1" customFormat="1" spans="1:11">
      <c r="A62" s="4"/>
      <c r="B62" s="35"/>
      <c r="C62" s="5"/>
      <c r="D62" s="4"/>
      <c r="E62" s="4"/>
      <c r="F62" s="4"/>
      <c r="G62" s="4"/>
      <c r="H62" s="6"/>
      <c r="I62" s="36"/>
      <c r="K62" s="37"/>
    </row>
    <row r="63" s="1" customFormat="1" spans="1:11">
      <c r="A63" s="4"/>
      <c r="B63" s="35"/>
      <c r="C63" s="5"/>
      <c r="D63" s="4"/>
      <c r="E63" s="4"/>
      <c r="F63" s="4"/>
      <c r="G63" s="4"/>
      <c r="H63" s="6"/>
      <c r="I63" s="36"/>
      <c r="K63" s="37"/>
    </row>
    <row r="64" s="1" customFormat="1" spans="1:11">
      <c r="A64" s="4"/>
      <c r="B64" s="35"/>
      <c r="C64" s="5"/>
      <c r="D64" s="4"/>
      <c r="E64" s="4"/>
      <c r="F64" s="4"/>
      <c r="G64" s="4"/>
      <c r="H64" s="6"/>
      <c r="I64" s="36"/>
      <c r="K64" s="37"/>
    </row>
    <row r="65" s="1" customFormat="1" spans="1:11">
      <c r="A65" s="4"/>
      <c r="B65" s="35"/>
      <c r="C65" s="5"/>
      <c r="D65" s="4"/>
      <c r="E65" s="4"/>
      <c r="F65" s="4"/>
      <c r="G65" s="4"/>
      <c r="H65" s="6"/>
      <c r="I65" s="36"/>
      <c r="K65" s="37"/>
    </row>
    <row r="66" s="1" customFormat="1" spans="1:11">
      <c r="A66" s="4"/>
      <c r="B66" s="35"/>
      <c r="C66" s="5"/>
      <c r="D66" s="4"/>
      <c r="E66" s="4"/>
      <c r="F66" s="4"/>
      <c r="G66" s="4"/>
      <c r="H66" s="6"/>
      <c r="I66" s="36"/>
      <c r="K66" s="37"/>
    </row>
    <row r="67" s="1" customFormat="1" spans="1:11">
      <c r="A67" s="4"/>
      <c r="B67" s="35"/>
      <c r="C67" s="5"/>
      <c r="D67" s="4"/>
      <c r="E67" s="4"/>
      <c r="F67" s="4"/>
      <c r="G67" s="4"/>
      <c r="H67" s="6"/>
      <c r="I67" s="36"/>
      <c r="K67" s="37"/>
    </row>
    <row r="68" s="1" customFormat="1" spans="1:11">
      <c r="A68" s="4"/>
      <c r="B68" s="35"/>
      <c r="C68" s="5"/>
      <c r="D68" s="4"/>
      <c r="E68" s="4"/>
      <c r="F68" s="4"/>
      <c r="G68" s="4"/>
      <c r="H68" s="6"/>
      <c r="I68" s="36"/>
      <c r="K68" s="37"/>
    </row>
    <row r="69" s="1" customFormat="1" spans="1:11">
      <c r="A69" s="4"/>
      <c r="B69" s="35"/>
      <c r="C69" s="5"/>
      <c r="D69" s="4"/>
      <c r="E69" s="4"/>
      <c r="F69" s="4"/>
      <c r="G69" s="4"/>
      <c r="H69" s="6"/>
      <c r="I69" s="36"/>
      <c r="K69" s="37"/>
    </row>
    <row r="70" s="1" customFormat="1" spans="1:11">
      <c r="A70" s="4"/>
      <c r="B70" s="35"/>
      <c r="C70" s="5"/>
      <c r="D70" s="4"/>
      <c r="E70" s="4"/>
      <c r="F70" s="4"/>
      <c r="G70" s="4"/>
      <c r="H70" s="6"/>
      <c r="I70" s="36"/>
      <c r="K70" s="37"/>
    </row>
    <row r="71" s="1" customFormat="1" spans="1:11">
      <c r="A71" s="4"/>
      <c r="B71" s="35"/>
      <c r="C71" s="5"/>
      <c r="D71" s="4"/>
      <c r="E71" s="4"/>
      <c r="F71" s="4"/>
      <c r="G71" s="4"/>
      <c r="H71" s="6"/>
      <c r="I71" s="36"/>
      <c r="K71" s="37"/>
    </row>
    <row r="72" s="1" customFormat="1" spans="1:11">
      <c r="A72" s="4"/>
      <c r="B72" s="35"/>
      <c r="C72" s="5"/>
      <c r="D72" s="4"/>
      <c r="E72" s="4"/>
      <c r="F72" s="4"/>
      <c r="G72" s="4"/>
      <c r="H72" s="6"/>
      <c r="I72" s="36"/>
      <c r="K72" s="37"/>
    </row>
    <row r="73" s="1" customFormat="1" spans="1:11">
      <c r="A73" s="4"/>
      <c r="B73" s="35"/>
      <c r="C73" s="5"/>
      <c r="D73" s="4"/>
      <c r="E73" s="4"/>
      <c r="F73" s="4"/>
      <c r="G73" s="4"/>
      <c r="H73" s="6"/>
      <c r="I73" s="36"/>
      <c r="K73" s="37"/>
    </row>
    <row r="74" s="1" customFormat="1" spans="1:11">
      <c r="A74" s="4"/>
      <c r="B74" s="35"/>
      <c r="C74" s="5"/>
      <c r="D74" s="4"/>
      <c r="E74" s="4"/>
      <c r="F74" s="4"/>
      <c r="G74" s="4"/>
      <c r="H74" s="6"/>
      <c r="I74" s="36"/>
      <c r="K74" s="37"/>
    </row>
    <row r="75" s="1" customFormat="1" spans="1:11">
      <c r="A75" s="4"/>
      <c r="B75" s="35"/>
      <c r="C75" s="5"/>
      <c r="D75" s="4"/>
      <c r="E75" s="4"/>
      <c r="F75" s="4"/>
      <c r="G75" s="4"/>
      <c r="H75" s="6"/>
      <c r="I75" s="36"/>
      <c r="K75" s="37"/>
    </row>
    <row r="76" s="1" customFormat="1" spans="1:11">
      <c r="A76" s="4"/>
      <c r="B76" s="35"/>
      <c r="C76" s="5"/>
      <c r="D76" s="4"/>
      <c r="E76" s="4"/>
      <c r="F76" s="4"/>
      <c r="G76" s="4"/>
      <c r="H76" s="6"/>
      <c r="I76" s="36"/>
      <c r="K76" s="37"/>
    </row>
    <row r="77" s="1" customFormat="1" spans="1:11">
      <c r="A77" s="4"/>
      <c r="B77" s="35"/>
      <c r="C77" s="5"/>
      <c r="D77" s="4"/>
      <c r="E77" s="4"/>
      <c r="F77" s="4"/>
      <c r="G77" s="4"/>
      <c r="H77" s="6"/>
      <c r="I77" s="36"/>
      <c r="K77" s="37"/>
    </row>
    <row r="78" s="1" customFormat="1" spans="1:11">
      <c r="A78" s="4"/>
      <c r="B78" s="35"/>
      <c r="C78" s="5"/>
      <c r="D78" s="4"/>
      <c r="E78" s="4"/>
      <c r="F78" s="4"/>
      <c r="G78" s="4"/>
      <c r="H78" s="6"/>
      <c r="I78" s="36"/>
      <c r="K78" s="37"/>
    </row>
    <row r="79" s="1" customFormat="1" spans="1:11">
      <c r="A79" s="4"/>
      <c r="B79" s="35"/>
      <c r="C79" s="5"/>
      <c r="D79" s="4"/>
      <c r="E79" s="4"/>
      <c r="F79" s="4"/>
      <c r="G79" s="4"/>
      <c r="H79" s="6"/>
      <c r="I79" s="36"/>
      <c r="K79" s="37"/>
    </row>
    <row r="80" s="1" customFormat="1" spans="1:11">
      <c r="A80" s="4"/>
      <c r="B80" s="35"/>
      <c r="C80" s="5"/>
      <c r="D80" s="4"/>
      <c r="E80" s="4"/>
      <c r="F80" s="4"/>
      <c r="G80" s="4"/>
      <c r="H80" s="6"/>
      <c r="I80" s="36"/>
      <c r="K80" s="37"/>
    </row>
    <row r="81" s="1" customFormat="1" spans="1:11">
      <c r="A81" s="4"/>
      <c r="B81" s="35"/>
      <c r="C81" s="5"/>
      <c r="D81" s="4"/>
      <c r="E81" s="4"/>
      <c r="F81" s="4"/>
      <c r="G81" s="4"/>
      <c r="H81" s="6"/>
      <c r="I81" s="36"/>
      <c r="K81" s="37"/>
    </row>
    <row r="82" s="1" customFormat="1" spans="1:11">
      <c r="A82" s="4"/>
      <c r="B82" s="35"/>
      <c r="C82" s="5"/>
      <c r="D82" s="4"/>
      <c r="E82" s="4"/>
      <c r="F82" s="4"/>
      <c r="G82" s="4"/>
      <c r="H82" s="6"/>
      <c r="I82" s="36"/>
      <c r="K82" s="37"/>
    </row>
    <row r="83" s="1" customFormat="1" spans="1:11">
      <c r="A83" s="4"/>
      <c r="B83" s="35"/>
      <c r="C83" s="5"/>
      <c r="D83" s="4"/>
      <c r="E83" s="4"/>
      <c r="F83" s="4"/>
      <c r="G83" s="4"/>
      <c r="H83" s="6"/>
      <c r="I83" s="36"/>
      <c r="K83" s="37"/>
    </row>
    <row r="84" s="1" customFormat="1" spans="1:11">
      <c r="A84" s="4"/>
      <c r="B84" s="35"/>
      <c r="C84" s="5"/>
      <c r="D84" s="4"/>
      <c r="E84" s="4"/>
      <c r="F84" s="4"/>
      <c r="G84" s="4"/>
      <c r="H84" s="6"/>
      <c r="I84" s="36"/>
      <c r="K84" s="37"/>
    </row>
    <row r="85" s="1" customFormat="1" spans="1:11">
      <c r="A85" s="4"/>
      <c r="B85" s="35"/>
      <c r="C85" s="5"/>
      <c r="D85" s="4"/>
      <c r="E85" s="4"/>
      <c r="F85" s="4"/>
      <c r="G85" s="4"/>
      <c r="H85" s="6"/>
      <c r="I85" s="36"/>
      <c r="K85" s="37"/>
    </row>
    <row r="86" s="1" customFormat="1" spans="1:11">
      <c r="A86" s="4"/>
      <c r="B86" s="35"/>
      <c r="C86" s="5"/>
      <c r="D86" s="4"/>
      <c r="E86" s="4"/>
      <c r="F86" s="4"/>
      <c r="G86" s="4"/>
      <c r="H86" s="6"/>
      <c r="I86" s="36"/>
      <c r="K86" s="37"/>
    </row>
    <row r="87" s="1" customFormat="1" spans="1:11">
      <c r="A87" s="4"/>
      <c r="B87" s="35"/>
      <c r="C87" s="5"/>
      <c r="D87" s="4"/>
      <c r="E87" s="4"/>
      <c r="F87" s="4"/>
      <c r="G87" s="4"/>
      <c r="H87" s="6"/>
      <c r="I87" s="36"/>
      <c r="K87" s="37"/>
    </row>
    <row r="88" s="1" customFormat="1" spans="1:11">
      <c r="A88" s="4"/>
      <c r="B88" s="35"/>
      <c r="C88" s="5"/>
      <c r="D88" s="4"/>
      <c r="E88" s="4"/>
      <c r="F88" s="4"/>
      <c r="G88" s="4"/>
      <c r="H88" s="6"/>
      <c r="I88" s="36"/>
      <c r="K88" s="37"/>
    </row>
    <row r="89" s="1" customFormat="1" spans="1:11">
      <c r="A89" s="4"/>
      <c r="B89" s="35"/>
      <c r="C89" s="5"/>
      <c r="D89" s="4"/>
      <c r="E89" s="4"/>
      <c r="F89" s="4"/>
      <c r="G89" s="4"/>
      <c r="H89" s="6"/>
      <c r="I89" s="36"/>
      <c r="K89" s="37"/>
    </row>
    <row r="90" s="1" customFormat="1" spans="1:11">
      <c r="A90" s="4"/>
      <c r="B90" s="35"/>
      <c r="C90" s="5"/>
      <c r="D90" s="4"/>
      <c r="E90" s="4"/>
      <c r="F90" s="4"/>
      <c r="G90" s="4"/>
      <c r="H90" s="6"/>
      <c r="I90" s="36"/>
      <c r="K90" s="37"/>
    </row>
  </sheetData>
  <mergeCells count="18">
    <mergeCell ref="A1:J1"/>
    <mergeCell ref="F2:G2"/>
    <mergeCell ref="H2:I2"/>
    <mergeCell ref="B5:C5"/>
    <mergeCell ref="B8:C8"/>
    <mergeCell ref="B19:C19"/>
    <mergeCell ref="B37:C37"/>
    <mergeCell ref="B47:F47"/>
    <mergeCell ref="A2:A4"/>
    <mergeCell ref="B2:B4"/>
    <mergeCell ref="C2:C4"/>
    <mergeCell ref="D2:D4"/>
    <mergeCell ref="E2:E4"/>
    <mergeCell ref="F3:F4"/>
    <mergeCell ref="G3:G4"/>
    <mergeCell ref="H3:H4"/>
    <mergeCell ref="I3:I4"/>
    <mergeCell ref="J2:J4"/>
  </mergeCells>
  <pageMargins left="0.236111111111111" right="0.118055555555556" top="0.275" bottom="0.196527777777778" header="0.236111111111111" footer="0.118055555555556"/>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2"/>
  <sheetViews>
    <sheetView topLeftCell="A44" workbookViewId="0">
      <selection activeCell="H44" sqref="H$1:I$1048576"/>
    </sheetView>
  </sheetViews>
  <sheetFormatPr defaultColWidth="9" defaultRowHeight="14.25"/>
  <cols>
    <col min="1" max="1" width="4.66666666666667" style="4"/>
    <col min="2" max="2" width="10.875" style="35" customWidth="1"/>
    <col min="3" max="3" width="54.75" style="5" customWidth="1"/>
    <col min="4" max="4" width="5.75" style="4" customWidth="1"/>
    <col min="5" max="5" width="12.35" style="4" customWidth="1"/>
    <col min="6" max="6" width="10.3833333333333" style="4" customWidth="1"/>
    <col min="7" max="7" width="12.3833333333333" style="4" customWidth="1"/>
    <col min="8" max="8" width="11.75" style="6" customWidth="1"/>
    <col min="9" max="9" width="12.5" style="36" customWidth="1"/>
    <col min="10" max="10" width="9" style="1"/>
    <col min="11" max="11" width="9" style="37"/>
    <col min="12" max="12" width="8.38333333333333" style="1" customWidth="1"/>
    <col min="13" max="16384" width="9" style="1"/>
  </cols>
  <sheetData>
    <row r="1" s="1" customFormat="1" ht="42" customHeight="1" spans="1:11">
      <c r="A1" s="38" t="s">
        <v>131</v>
      </c>
      <c r="B1" s="38"/>
      <c r="C1" s="38"/>
      <c r="D1" s="38"/>
      <c r="E1" s="38"/>
      <c r="F1" s="38"/>
      <c r="G1" s="38"/>
      <c r="H1" s="39"/>
      <c r="I1" s="45"/>
      <c r="J1" s="38"/>
      <c r="K1" s="37"/>
    </row>
    <row r="2" s="1" customFormat="1" spans="1:11">
      <c r="A2" s="14" t="s">
        <v>1</v>
      </c>
      <c r="B2" s="14" t="s">
        <v>2</v>
      </c>
      <c r="C2" s="14" t="s">
        <v>17</v>
      </c>
      <c r="D2" s="14" t="s">
        <v>18</v>
      </c>
      <c r="E2" s="14" t="s">
        <v>19</v>
      </c>
      <c r="F2" s="14" t="s">
        <v>20</v>
      </c>
      <c r="G2" s="14"/>
      <c r="H2" s="40" t="s">
        <v>21</v>
      </c>
      <c r="I2" s="40"/>
      <c r="J2" s="14" t="s">
        <v>6</v>
      </c>
      <c r="K2" s="37"/>
    </row>
    <row r="3" s="1" customFormat="1" spans="1:11">
      <c r="A3" s="14"/>
      <c r="B3" s="14"/>
      <c r="C3" s="14"/>
      <c r="D3" s="14"/>
      <c r="E3" s="14"/>
      <c r="F3" s="14" t="s">
        <v>22</v>
      </c>
      <c r="G3" s="14" t="s">
        <v>23</v>
      </c>
      <c r="H3" s="40" t="s">
        <v>24</v>
      </c>
      <c r="I3" s="40" t="s">
        <v>25</v>
      </c>
      <c r="J3" s="14"/>
      <c r="K3" s="37"/>
    </row>
    <row r="4" s="1" customFormat="1" spans="1:11">
      <c r="A4" s="14"/>
      <c r="B4" s="14"/>
      <c r="C4" s="14"/>
      <c r="D4" s="14"/>
      <c r="E4" s="14"/>
      <c r="F4" s="14"/>
      <c r="G4" s="14"/>
      <c r="H4" s="40"/>
      <c r="I4" s="40"/>
      <c r="J4" s="14"/>
      <c r="K4" s="37"/>
    </row>
    <row r="5" s="2" customFormat="1" spans="1:11">
      <c r="A5" s="47" t="s">
        <v>26</v>
      </c>
      <c r="B5" s="10" t="s">
        <v>27</v>
      </c>
      <c r="C5" s="10"/>
      <c r="D5" s="10"/>
      <c r="E5" s="10"/>
      <c r="F5" s="8"/>
      <c r="G5" s="8"/>
      <c r="H5" s="24"/>
      <c r="I5" s="24"/>
      <c r="J5" s="13"/>
      <c r="K5" s="57"/>
    </row>
    <row r="6" s="1" customFormat="1" ht="303" customHeight="1" spans="1:11">
      <c r="A6" s="43">
        <v>1</v>
      </c>
      <c r="B6" s="42" t="s">
        <v>102</v>
      </c>
      <c r="C6" s="15" t="s">
        <v>103</v>
      </c>
      <c r="D6" s="42" t="s">
        <v>30</v>
      </c>
      <c r="E6" s="42">
        <v>220.5</v>
      </c>
      <c r="F6" s="14">
        <v>18</v>
      </c>
      <c r="G6" s="14">
        <f t="shared" ref="G6:G19" si="0">E6*F6</f>
        <v>3969</v>
      </c>
      <c r="H6" s="40"/>
      <c r="I6" s="40"/>
      <c r="J6" s="18"/>
      <c r="K6" s="56"/>
    </row>
    <row r="7" s="1" customFormat="1" ht="330" customHeight="1" spans="1:11">
      <c r="A7" s="43">
        <v>2</v>
      </c>
      <c r="B7" s="42" t="s">
        <v>31</v>
      </c>
      <c r="C7" s="44" t="s">
        <v>32</v>
      </c>
      <c r="D7" s="42" t="s">
        <v>30</v>
      </c>
      <c r="E7" s="42">
        <f>880.1-220.5+3000</f>
        <v>3659.6</v>
      </c>
      <c r="F7" s="14">
        <v>25</v>
      </c>
      <c r="G7" s="14">
        <f t="shared" si="0"/>
        <v>91490</v>
      </c>
      <c r="H7" s="40"/>
      <c r="I7" s="40"/>
      <c r="J7" s="18"/>
      <c r="K7" s="56"/>
    </row>
    <row r="8" s="2" customFormat="1" spans="1:11">
      <c r="A8" s="47" t="s">
        <v>33</v>
      </c>
      <c r="B8" s="10" t="s">
        <v>34</v>
      </c>
      <c r="C8" s="10"/>
      <c r="D8" s="10"/>
      <c r="E8" s="10"/>
      <c r="F8" s="8"/>
      <c r="G8" s="8"/>
      <c r="H8" s="24"/>
      <c r="I8" s="24"/>
      <c r="J8" s="13"/>
      <c r="K8" s="57"/>
    </row>
    <row r="9" s="1" customFormat="1" ht="147" customHeight="1" spans="1:11">
      <c r="A9" s="43">
        <v>3</v>
      </c>
      <c r="B9" s="14" t="s">
        <v>35</v>
      </c>
      <c r="C9" s="15" t="s">
        <v>104</v>
      </c>
      <c r="D9" s="42" t="s">
        <v>30</v>
      </c>
      <c r="E9" s="42">
        <f>30.8+3.4+17.9+31.3</f>
        <v>83.4</v>
      </c>
      <c r="F9" s="14">
        <v>80</v>
      </c>
      <c r="G9" s="14">
        <f t="shared" si="0"/>
        <v>6672</v>
      </c>
      <c r="H9" s="40"/>
      <c r="I9" s="40"/>
      <c r="J9" s="14" t="s">
        <v>37</v>
      </c>
      <c r="K9" s="56"/>
    </row>
    <row r="10" s="1" customFormat="1" ht="178" customHeight="1" spans="1:11">
      <c r="A10" s="43">
        <v>4</v>
      </c>
      <c r="B10" s="42" t="s">
        <v>38</v>
      </c>
      <c r="C10" s="15" t="s">
        <v>39</v>
      </c>
      <c r="D10" s="42" t="s">
        <v>30</v>
      </c>
      <c r="E10" s="42">
        <f>42.9+308</f>
        <v>350.9</v>
      </c>
      <c r="F10" s="14">
        <v>65</v>
      </c>
      <c r="G10" s="14">
        <f t="shared" si="0"/>
        <v>22808.5</v>
      </c>
      <c r="H10" s="40"/>
      <c r="I10" s="40"/>
      <c r="J10" s="14" t="s">
        <v>37</v>
      </c>
      <c r="K10" s="56"/>
    </row>
    <row r="11" s="1" customFormat="1" ht="199" customHeight="1" spans="1:11">
      <c r="A11" s="43">
        <v>5</v>
      </c>
      <c r="B11" s="42" t="s">
        <v>40</v>
      </c>
      <c r="C11" s="15" t="s">
        <v>41</v>
      </c>
      <c r="D11" s="42" t="s">
        <v>30</v>
      </c>
      <c r="E11" s="42">
        <v>255.1</v>
      </c>
      <c r="F11" s="14">
        <v>115</v>
      </c>
      <c r="G11" s="14">
        <f t="shared" si="0"/>
        <v>29336.5</v>
      </c>
      <c r="H11" s="40"/>
      <c r="I11" s="40"/>
      <c r="J11" s="14" t="s">
        <v>37</v>
      </c>
      <c r="K11" s="56"/>
    </row>
    <row r="12" s="1" customFormat="1" ht="166" customHeight="1" spans="1:11">
      <c r="A12" s="43">
        <v>6</v>
      </c>
      <c r="B12" s="42" t="s">
        <v>42</v>
      </c>
      <c r="C12" s="15" t="s">
        <v>39</v>
      </c>
      <c r="D12" s="42" t="s">
        <v>30</v>
      </c>
      <c r="E12" s="42">
        <v>56.6</v>
      </c>
      <c r="F12" s="14">
        <v>70</v>
      </c>
      <c r="G12" s="14">
        <f t="shared" si="0"/>
        <v>3962</v>
      </c>
      <c r="H12" s="40"/>
      <c r="I12" s="40"/>
      <c r="J12" s="14" t="s">
        <v>37</v>
      </c>
      <c r="K12" s="56"/>
    </row>
    <row r="13" s="1" customFormat="1" ht="147" customHeight="1" spans="1:11">
      <c r="A13" s="43">
        <v>7</v>
      </c>
      <c r="B13" s="42" t="s">
        <v>132</v>
      </c>
      <c r="C13" s="15" t="s">
        <v>124</v>
      </c>
      <c r="D13" s="42" t="s">
        <v>30</v>
      </c>
      <c r="E13" s="42">
        <v>13.5</v>
      </c>
      <c r="F13" s="14">
        <v>65</v>
      </c>
      <c r="G13" s="14">
        <f t="shared" si="0"/>
        <v>877.5</v>
      </c>
      <c r="H13" s="40"/>
      <c r="I13" s="40"/>
      <c r="J13" s="14" t="s">
        <v>37</v>
      </c>
      <c r="K13" s="56"/>
    </row>
    <row r="14" s="1" customFormat="1" ht="165" customHeight="1" spans="1:11">
      <c r="A14" s="43">
        <v>8</v>
      </c>
      <c r="B14" s="42" t="s">
        <v>105</v>
      </c>
      <c r="C14" s="15" t="s">
        <v>106</v>
      </c>
      <c r="D14" s="42" t="s">
        <v>30</v>
      </c>
      <c r="E14" s="42">
        <v>43.9</v>
      </c>
      <c r="F14" s="14">
        <v>70</v>
      </c>
      <c r="G14" s="14">
        <f t="shared" si="0"/>
        <v>3073</v>
      </c>
      <c r="H14" s="40"/>
      <c r="I14" s="40"/>
      <c r="J14" s="14" t="s">
        <v>37</v>
      </c>
      <c r="K14" s="56"/>
    </row>
    <row r="15" s="1" customFormat="1" ht="159" customHeight="1" spans="1:11">
      <c r="A15" s="43">
        <v>9</v>
      </c>
      <c r="B15" s="42" t="s">
        <v>107</v>
      </c>
      <c r="C15" s="15" t="s">
        <v>39</v>
      </c>
      <c r="D15" s="42" t="s">
        <v>30</v>
      </c>
      <c r="E15" s="42">
        <v>22.9</v>
      </c>
      <c r="F15" s="14">
        <v>70</v>
      </c>
      <c r="G15" s="14">
        <f t="shared" si="0"/>
        <v>1603</v>
      </c>
      <c r="H15" s="40"/>
      <c r="I15" s="40"/>
      <c r="J15" s="14" t="s">
        <v>37</v>
      </c>
      <c r="K15" s="56"/>
    </row>
    <row r="16" s="1" customFormat="1" ht="84" customHeight="1" spans="1:11">
      <c r="A16" s="43">
        <v>10</v>
      </c>
      <c r="B16" s="42" t="s">
        <v>43</v>
      </c>
      <c r="C16" s="15" t="s">
        <v>44</v>
      </c>
      <c r="D16" s="42" t="s">
        <v>30</v>
      </c>
      <c r="E16" s="42">
        <v>17</v>
      </c>
      <c r="F16" s="14">
        <v>160</v>
      </c>
      <c r="G16" s="14">
        <f t="shared" si="0"/>
        <v>2720</v>
      </c>
      <c r="H16" s="40"/>
      <c r="I16" s="40"/>
      <c r="J16" s="18"/>
      <c r="K16" s="56"/>
    </row>
    <row r="17" s="1" customFormat="1" ht="99" customHeight="1" spans="1:11">
      <c r="A17" s="43">
        <v>11</v>
      </c>
      <c r="B17" s="14" t="s">
        <v>45</v>
      </c>
      <c r="C17" s="15" t="s">
        <v>108</v>
      </c>
      <c r="D17" s="14" t="s">
        <v>47</v>
      </c>
      <c r="E17" s="14">
        <v>300</v>
      </c>
      <c r="F17" s="14">
        <v>4</v>
      </c>
      <c r="G17" s="14">
        <f t="shared" si="0"/>
        <v>1200</v>
      </c>
      <c r="H17" s="40"/>
      <c r="I17" s="40"/>
      <c r="J17" s="18"/>
      <c r="K17" s="56"/>
    </row>
    <row r="18" s="1" customFormat="1" ht="86" customHeight="1" spans="1:11">
      <c r="A18" s="43">
        <v>12</v>
      </c>
      <c r="B18" s="42" t="s">
        <v>48</v>
      </c>
      <c r="C18" s="15" t="s">
        <v>109</v>
      </c>
      <c r="D18" s="42" t="s">
        <v>30</v>
      </c>
      <c r="E18" s="42">
        <v>79.6</v>
      </c>
      <c r="F18" s="14">
        <v>430</v>
      </c>
      <c r="G18" s="14">
        <f t="shared" si="0"/>
        <v>34228</v>
      </c>
      <c r="H18" s="40"/>
      <c r="I18" s="40"/>
      <c r="J18" s="18"/>
      <c r="K18" s="56"/>
    </row>
    <row r="19" s="1" customFormat="1" ht="243" customHeight="1" spans="1:11">
      <c r="A19" s="43">
        <v>13</v>
      </c>
      <c r="B19" s="42" t="s">
        <v>50</v>
      </c>
      <c r="C19" s="44" t="s">
        <v>51</v>
      </c>
      <c r="D19" s="42" t="s">
        <v>52</v>
      </c>
      <c r="E19" s="42">
        <f>0.09+7.573+8.868+33.355</f>
        <v>49.886</v>
      </c>
      <c r="F19" s="14">
        <v>1500</v>
      </c>
      <c r="G19" s="14">
        <f t="shared" si="0"/>
        <v>74829</v>
      </c>
      <c r="H19" s="40"/>
      <c r="I19" s="40"/>
      <c r="J19" s="14" t="s">
        <v>53</v>
      </c>
      <c r="K19" s="56"/>
    </row>
    <row r="20" s="2" customFormat="1" spans="1:11">
      <c r="A20" s="47" t="s">
        <v>54</v>
      </c>
      <c r="B20" s="10" t="s">
        <v>110</v>
      </c>
      <c r="C20" s="10"/>
      <c r="D20" s="10"/>
      <c r="E20" s="10"/>
      <c r="F20" s="8"/>
      <c r="G20" s="8"/>
      <c r="H20" s="24"/>
      <c r="I20" s="24"/>
      <c r="J20" s="13"/>
      <c r="K20" s="57"/>
    </row>
    <row r="21" s="1" customFormat="1" ht="270" customHeight="1" spans="1:11">
      <c r="A21" s="43">
        <v>14</v>
      </c>
      <c r="B21" s="42" t="s">
        <v>62</v>
      </c>
      <c r="C21" s="44" t="s">
        <v>133</v>
      </c>
      <c r="D21" s="42" t="s">
        <v>30</v>
      </c>
      <c r="E21" s="42">
        <v>259.6</v>
      </c>
      <c r="F21" s="14">
        <v>790</v>
      </c>
      <c r="G21" s="14">
        <f t="shared" ref="G21:G38" si="1">E21*F21</f>
        <v>205084</v>
      </c>
      <c r="H21" s="40"/>
      <c r="I21" s="40"/>
      <c r="J21" s="14" t="s">
        <v>37</v>
      </c>
      <c r="K21" s="56"/>
    </row>
    <row r="22" s="1" customFormat="1" ht="190" customHeight="1" spans="1:11">
      <c r="A22" s="43">
        <v>15</v>
      </c>
      <c r="B22" s="42" t="s">
        <v>64</v>
      </c>
      <c r="C22" s="15" t="s">
        <v>65</v>
      </c>
      <c r="D22" s="42" t="s">
        <v>30</v>
      </c>
      <c r="E22" s="42">
        <v>16.8</v>
      </c>
      <c r="F22" s="14">
        <v>150</v>
      </c>
      <c r="G22" s="14">
        <f t="shared" si="1"/>
        <v>2520</v>
      </c>
      <c r="H22" s="40"/>
      <c r="I22" s="40"/>
      <c r="J22" s="14" t="s">
        <v>37</v>
      </c>
      <c r="K22" s="56"/>
    </row>
    <row r="23" s="1" customFormat="1" ht="156" customHeight="1" spans="1:11">
      <c r="A23" s="43">
        <v>16</v>
      </c>
      <c r="B23" s="42" t="s">
        <v>66</v>
      </c>
      <c r="C23" s="15" t="s">
        <v>57</v>
      </c>
      <c r="D23" s="42" t="s">
        <v>30</v>
      </c>
      <c r="E23" s="42">
        <v>12</v>
      </c>
      <c r="F23" s="14">
        <v>150</v>
      </c>
      <c r="G23" s="14">
        <f t="shared" si="1"/>
        <v>1800</v>
      </c>
      <c r="H23" s="40"/>
      <c r="I23" s="40"/>
      <c r="J23" s="14" t="s">
        <v>37</v>
      </c>
      <c r="K23" s="56"/>
    </row>
    <row r="24" s="1" customFormat="1" ht="181" customHeight="1" spans="1:11">
      <c r="A24" s="43">
        <v>17</v>
      </c>
      <c r="B24" s="42" t="s">
        <v>67</v>
      </c>
      <c r="C24" s="15" t="s">
        <v>68</v>
      </c>
      <c r="D24" s="42" t="s">
        <v>30</v>
      </c>
      <c r="E24" s="42">
        <v>53.89</v>
      </c>
      <c r="F24" s="14">
        <v>100</v>
      </c>
      <c r="G24" s="14">
        <f t="shared" si="1"/>
        <v>5389</v>
      </c>
      <c r="H24" s="40"/>
      <c r="I24" s="40"/>
      <c r="J24" s="14" t="s">
        <v>37</v>
      </c>
      <c r="K24" s="56"/>
    </row>
    <row r="25" s="1" customFormat="1" ht="158" customHeight="1" spans="1:11">
      <c r="A25" s="43">
        <v>18</v>
      </c>
      <c r="B25" s="42" t="s">
        <v>69</v>
      </c>
      <c r="C25" s="15" t="s">
        <v>57</v>
      </c>
      <c r="D25" s="42" t="s">
        <v>30</v>
      </c>
      <c r="E25" s="42">
        <v>20.2</v>
      </c>
      <c r="F25" s="14">
        <v>120</v>
      </c>
      <c r="G25" s="14">
        <f t="shared" si="1"/>
        <v>2424</v>
      </c>
      <c r="H25" s="40"/>
      <c r="I25" s="40"/>
      <c r="J25" s="14" t="s">
        <v>37</v>
      </c>
      <c r="K25" s="56"/>
    </row>
    <row r="26" s="1" customFormat="1" ht="153" customHeight="1" spans="1:11">
      <c r="A26" s="43">
        <v>19</v>
      </c>
      <c r="B26" s="42" t="s">
        <v>56</v>
      </c>
      <c r="C26" s="15" t="s">
        <v>57</v>
      </c>
      <c r="D26" s="42" t="s">
        <v>30</v>
      </c>
      <c r="E26" s="42">
        <v>0.94</v>
      </c>
      <c r="F26" s="14">
        <v>200</v>
      </c>
      <c r="G26" s="14">
        <f t="shared" si="1"/>
        <v>188</v>
      </c>
      <c r="H26" s="40"/>
      <c r="I26" s="40"/>
      <c r="J26" s="14" t="s">
        <v>37</v>
      </c>
      <c r="K26" s="56"/>
    </row>
    <row r="27" s="1" customFormat="1" ht="156" customHeight="1" spans="1:11">
      <c r="A27" s="43">
        <v>20</v>
      </c>
      <c r="B27" s="42" t="s">
        <v>58</v>
      </c>
      <c r="C27" s="15" t="s">
        <v>57</v>
      </c>
      <c r="D27" s="42" t="s">
        <v>30</v>
      </c>
      <c r="E27" s="42">
        <v>1.3</v>
      </c>
      <c r="F27" s="14">
        <v>200</v>
      </c>
      <c r="G27" s="14">
        <f t="shared" si="1"/>
        <v>260</v>
      </c>
      <c r="H27" s="40"/>
      <c r="I27" s="40"/>
      <c r="J27" s="14" t="s">
        <v>37</v>
      </c>
      <c r="K27" s="56"/>
    </row>
    <row r="28" s="1" customFormat="1" ht="159" customHeight="1" spans="1:11">
      <c r="A28" s="43">
        <v>21</v>
      </c>
      <c r="B28" s="42" t="s">
        <v>70</v>
      </c>
      <c r="C28" s="15" t="s">
        <v>57</v>
      </c>
      <c r="D28" s="42" t="s">
        <v>30</v>
      </c>
      <c r="E28" s="42">
        <v>2.6</v>
      </c>
      <c r="F28" s="14">
        <v>200</v>
      </c>
      <c r="G28" s="14">
        <f t="shared" si="1"/>
        <v>520</v>
      </c>
      <c r="H28" s="40"/>
      <c r="I28" s="40"/>
      <c r="J28" s="14" t="s">
        <v>37</v>
      </c>
      <c r="K28" s="56"/>
    </row>
    <row r="29" s="1" customFormat="1" ht="151" customHeight="1" spans="1:11">
      <c r="A29" s="43">
        <v>22</v>
      </c>
      <c r="B29" s="42" t="s">
        <v>111</v>
      </c>
      <c r="C29" s="15" t="s">
        <v>57</v>
      </c>
      <c r="D29" s="42" t="s">
        <v>30</v>
      </c>
      <c r="E29" s="42">
        <v>1.3</v>
      </c>
      <c r="F29" s="14">
        <v>200</v>
      </c>
      <c r="G29" s="14">
        <f t="shared" si="1"/>
        <v>260</v>
      </c>
      <c r="H29" s="40"/>
      <c r="I29" s="40"/>
      <c r="J29" s="14" t="s">
        <v>37</v>
      </c>
      <c r="K29" s="56"/>
    </row>
    <row r="30" s="1" customFormat="1" ht="186" customHeight="1" spans="1:11">
      <c r="A30" s="43">
        <v>23</v>
      </c>
      <c r="B30" s="42" t="s">
        <v>134</v>
      </c>
      <c r="C30" s="44" t="s">
        <v>72</v>
      </c>
      <c r="D30" s="42" t="s">
        <v>52</v>
      </c>
      <c r="E30" s="42">
        <v>9.502</v>
      </c>
      <c r="F30" s="14">
        <v>1800</v>
      </c>
      <c r="G30" s="14">
        <f t="shared" si="1"/>
        <v>17103.6</v>
      </c>
      <c r="H30" s="40"/>
      <c r="I30" s="40"/>
      <c r="J30" s="18"/>
      <c r="K30" s="56"/>
    </row>
    <row r="31" s="1" customFormat="1" ht="117" customHeight="1" spans="1:11">
      <c r="A31" s="43">
        <v>24</v>
      </c>
      <c r="B31" s="42" t="s">
        <v>73</v>
      </c>
      <c r="C31" s="15" t="s">
        <v>74</v>
      </c>
      <c r="D31" s="42" t="s">
        <v>75</v>
      </c>
      <c r="E31" s="42">
        <v>474.1</v>
      </c>
      <c r="F31" s="14">
        <v>9.5</v>
      </c>
      <c r="G31" s="14">
        <f t="shared" si="1"/>
        <v>4503.95</v>
      </c>
      <c r="H31" s="40"/>
      <c r="I31" s="40"/>
      <c r="J31" s="18"/>
      <c r="K31" s="56"/>
    </row>
    <row r="32" s="1" customFormat="1" ht="135" customHeight="1" spans="1:11">
      <c r="A32" s="43">
        <v>25</v>
      </c>
      <c r="B32" s="42" t="s">
        <v>76</v>
      </c>
      <c r="C32" s="15" t="s">
        <v>77</v>
      </c>
      <c r="D32" s="42" t="s">
        <v>75</v>
      </c>
      <c r="E32" s="42">
        <v>710.8</v>
      </c>
      <c r="F32" s="14">
        <v>9</v>
      </c>
      <c r="G32" s="14">
        <f t="shared" si="1"/>
        <v>6397.2</v>
      </c>
      <c r="H32" s="40"/>
      <c r="I32" s="40"/>
      <c r="J32" s="18"/>
      <c r="K32" s="56"/>
    </row>
    <row r="33" s="1" customFormat="1" ht="228" customHeight="1" spans="1:11">
      <c r="A33" s="43">
        <v>26</v>
      </c>
      <c r="B33" s="42" t="s">
        <v>50</v>
      </c>
      <c r="C33" s="44" t="s">
        <v>51</v>
      </c>
      <c r="D33" s="42" t="s">
        <v>52</v>
      </c>
      <c r="E33" s="42">
        <v>90.33</v>
      </c>
      <c r="F33" s="14">
        <v>1500</v>
      </c>
      <c r="G33" s="14">
        <f t="shared" si="1"/>
        <v>135495</v>
      </c>
      <c r="H33" s="40"/>
      <c r="I33" s="40"/>
      <c r="J33" s="14" t="s">
        <v>53</v>
      </c>
      <c r="K33" s="56"/>
    </row>
    <row r="34" s="1" customFormat="1" ht="98" customHeight="1" spans="1:11">
      <c r="A34" s="43">
        <v>27</v>
      </c>
      <c r="B34" s="42" t="s">
        <v>78</v>
      </c>
      <c r="C34" s="44" t="s">
        <v>79</v>
      </c>
      <c r="D34" s="42" t="s">
        <v>52</v>
      </c>
      <c r="E34" s="42">
        <v>2.251</v>
      </c>
      <c r="F34" s="14">
        <v>8000</v>
      </c>
      <c r="G34" s="14">
        <f t="shared" si="1"/>
        <v>18008</v>
      </c>
      <c r="H34" s="40"/>
      <c r="I34" s="40"/>
      <c r="J34" s="18"/>
      <c r="K34" s="56"/>
    </row>
    <row r="35" s="1" customFormat="1" ht="86" customHeight="1" spans="1:11">
      <c r="A35" s="43">
        <v>28</v>
      </c>
      <c r="B35" s="42" t="s">
        <v>113</v>
      </c>
      <c r="C35" s="15" t="s">
        <v>114</v>
      </c>
      <c r="D35" s="42" t="s">
        <v>61</v>
      </c>
      <c r="E35" s="42">
        <v>16</v>
      </c>
      <c r="F35" s="14">
        <v>120</v>
      </c>
      <c r="G35" s="14">
        <f t="shared" si="1"/>
        <v>1920</v>
      </c>
      <c r="H35" s="40"/>
      <c r="I35" s="40"/>
      <c r="J35" s="18"/>
      <c r="K35" s="56"/>
    </row>
    <row r="36" s="1" customFormat="1" ht="108" customHeight="1" spans="1:11">
      <c r="A36" s="43">
        <v>29</v>
      </c>
      <c r="B36" s="42" t="s">
        <v>80</v>
      </c>
      <c r="C36" s="44" t="s">
        <v>81</v>
      </c>
      <c r="D36" s="42" t="s">
        <v>75</v>
      </c>
      <c r="E36" s="42">
        <v>17.2</v>
      </c>
      <c r="F36" s="14">
        <v>200</v>
      </c>
      <c r="G36" s="14">
        <f t="shared" si="1"/>
        <v>3440</v>
      </c>
      <c r="H36" s="40"/>
      <c r="I36" s="40"/>
      <c r="J36" s="14"/>
      <c r="K36" s="56"/>
    </row>
    <row r="37" s="1" customFormat="1" ht="58" customHeight="1" spans="1:11">
      <c r="A37" s="43">
        <v>30</v>
      </c>
      <c r="B37" s="42" t="s">
        <v>82</v>
      </c>
      <c r="C37" s="15" t="s">
        <v>83</v>
      </c>
      <c r="D37" s="42" t="s">
        <v>75</v>
      </c>
      <c r="E37" s="42">
        <v>12.6</v>
      </c>
      <c r="F37" s="14">
        <v>15</v>
      </c>
      <c r="G37" s="14">
        <f t="shared" si="1"/>
        <v>189</v>
      </c>
      <c r="H37" s="40"/>
      <c r="I37" s="40"/>
      <c r="J37" s="18"/>
      <c r="K37" s="56"/>
    </row>
    <row r="38" s="2" customFormat="1" spans="1:11">
      <c r="A38" s="47" t="s">
        <v>86</v>
      </c>
      <c r="B38" s="47" t="s">
        <v>87</v>
      </c>
      <c r="C38" s="47"/>
      <c r="D38" s="10"/>
      <c r="E38" s="10"/>
      <c r="F38" s="8"/>
      <c r="G38" s="8"/>
      <c r="H38" s="24"/>
      <c r="I38" s="24"/>
      <c r="J38" s="13"/>
      <c r="K38" s="57"/>
    </row>
    <row r="39" s="1" customFormat="1" ht="134" customHeight="1" spans="1:11">
      <c r="A39" s="43">
        <v>31</v>
      </c>
      <c r="B39" s="42" t="s">
        <v>88</v>
      </c>
      <c r="C39" s="44" t="s">
        <v>89</v>
      </c>
      <c r="D39" s="42" t="s">
        <v>47</v>
      </c>
      <c r="E39" s="42">
        <f>31.12+15.12</f>
        <v>46.24</v>
      </c>
      <c r="F39" s="14">
        <v>50</v>
      </c>
      <c r="G39" s="14">
        <f t="shared" ref="G39:G47" si="2">E39*F39</f>
        <v>2312</v>
      </c>
      <c r="H39" s="40"/>
      <c r="I39" s="40"/>
      <c r="J39" s="18"/>
      <c r="K39" s="56"/>
    </row>
    <row r="40" s="1" customFormat="1" ht="134" customHeight="1" spans="1:11">
      <c r="A40" s="43">
        <v>32</v>
      </c>
      <c r="B40" s="42" t="s">
        <v>90</v>
      </c>
      <c r="C40" s="44" t="s">
        <v>91</v>
      </c>
      <c r="D40" s="42" t="s">
        <v>47</v>
      </c>
      <c r="E40" s="42">
        <v>187.6</v>
      </c>
      <c r="F40" s="14">
        <v>60</v>
      </c>
      <c r="G40" s="14">
        <f t="shared" si="2"/>
        <v>11256</v>
      </c>
      <c r="H40" s="40"/>
      <c r="I40" s="40"/>
      <c r="J40" s="18"/>
      <c r="K40" s="56"/>
    </row>
    <row r="41" s="1" customFormat="1" ht="134" customHeight="1" spans="1:11">
      <c r="A41" s="43">
        <v>33</v>
      </c>
      <c r="B41" s="42" t="s">
        <v>92</v>
      </c>
      <c r="C41" s="44" t="s">
        <v>93</v>
      </c>
      <c r="D41" s="42" t="s">
        <v>47</v>
      </c>
      <c r="E41" s="42">
        <v>798.96</v>
      </c>
      <c r="F41" s="14">
        <v>70</v>
      </c>
      <c r="G41" s="14">
        <f t="shared" si="2"/>
        <v>55927.2</v>
      </c>
      <c r="H41" s="40"/>
      <c r="I41" s="40"/>
      <c r="J41" s="18"/>
      <c r="K41" s="56"/>
    </row>
    <row r="42" s="1" customFormat="1" ht="152" customHeight="1" spans="1:11">
      <c r="A42" s="43">
        <v>34</v>
      </c>
      <c r="B42" s="42" t="s">
        <v>115</v>
      </c>
      <c r="C42" s="44" t="s">
        <v>116</v>
      </c>
      <c r="D42" s="42" t="s">
        <v>47</v>
      </c>
      <c r="E42" s="42">
        <v>34.5</v>
      </c>
      <c r="F42" s="14">
        <v>104</v>
      </c>
      <c r="G42" s="14">
        <f t="shared" si="2"/>
        <v>3588</v>
      </c>
      <c r="H42" s="40"/>
      <c r="I42" s="40"/>
      <c r="J42" s="18"/>
      <c r="K42" s="56"/>
    </row>
    <row r="43" s="1" customFormat="1" ht="152" customHeight="1" spans="1:11">
      <c r="A43" s="43">
        <v>35</v>
      </c>
      <c r="B43" s="42" t="s">
        <v>117</v>
      </c>
      <c r="C43" s="44" t="s">
        <v>118</v>
      </c>
      <c r="D43" s="42" t="s">
        <v>47</v>
      </c>
      <c r="E43" s="42">
        <v>79.75</v>
      </c>
      <c r="F43" s="14">
        <v>150</v>
      </c>
      <c r="G43" s="14">
        <f t="shared" si="2"/>
        <v>11962.5</v>
      </c>
      <c r="H43" s="40"/>
      <c r="I43" s="40"/>
      <c r="J43" s="18"/>
      <c r="K43" s="56"/>
    </row>
    <row r="44" s="1" customFormat="1" ht="231" customHeight="1" spans="1:11">
      <c r="A44" s="43">
        <v>36</v>
      </c>
      <c r="B44" s="42" t="s">
        <v>94</v>
      </c>
      <c r="C44" s="44" t="s">
        <v>119</v>
      </c>
      <c r="D44" s="42" t="s">
        <v>47</v>
      </c>
      <c r="E44" s="42">
        <f>17.14+148.22+86.8</f>
        <v>252.16</v>
      </c>
      <c r="F44" s="14">
        <v>60</v>
      </c>
      <c r="G44" s="14">
        <f t="shared" si="2"/>
        <v>15129.6</v>
      </c>
      <c r="H44" s="40"/>
      <c r="I44" s="40"/>
      <c r="J44" s="18"/>
      <c r="K44" s="56"/>
    </row>
    <row r="45" s="1" customFormat="1" ht="196" customHeight="1" spans="1:11">
      <c r="A45" s="43">
        <v>37</v>
      </c>
      <c r="B45" s="42" t="s">
        <v>120</v>
      </c>
      <c r="C45" s="44" t="s">
        <v>121</v>
      </c>
      <c r="D45" s="42" t="s">
        <v>30</v>
      </c>
      <c r="E45" s="14">
        <f>(84-20)*(8)</f>
        <v>512</v>
      </c>
      <c r="F45" s="14">
        <v>22</v>
      </c>
      <c r="G45" s="14">
        <f t="shared" si="2"/>
        <v>11264</v>
      </c>
      <c r="H45" s="40"/>
      <c r="I45" s="40"/>
      <c r="J45" s="14"/>
      <c r="K45" s="37"/>
    </row>
    <row r="46" s="1" customFormat="1" ht="130" customHeight="1" spans="1:11">
      <c r="A46" s="43">
        <v>38</v>
      </c>
      <c r="B46" s="42" t="s">
        <v>96</v>
      </c>
      <c r="C46" s="44" t="s">
        <v>97</v>
      </c>
      <c r="D46" s="14" t="s">
        <v>30</v>
      </c>
      <c r="E46" s="45">
        <v>50</v>
      </c>
      <c r="F46" s="14">
        <v>60</v>
      </c>
      <c r="G46" s="14">
        <f t="shared" si="2"/>
        <v>3000</v>
      </c>
      <c r="H46" s="40"/>
      <c r="I46" s="40"/>
      <c r="J46" s="14" t="s">
        <v>37</v>
      </c>
      <c r="K46" s="37"/>
    </row>
    <row r="47" s="1" customFormat="1" ht="126" customHeight="1" spans="1:11">
      <c r="A47" s="43">
        <v>39</v>
      </c>
      <c r="B47" s="42" t="s">
        <v>98</v>
      </c>
      <c r="C47" s="44" t="s">
        <v>99</v>
      </c>
      <c r="D47" s="14" t="s">
        <v>47</v>
      </c>
      <c r="E47" s="14">
        <f>27*10*2</f>
        <v>540</v>
      </c>
      <c r="F47" s="14">
        <v>15</v>
      </c>
      <c r="G47" s="14">
        <f t="shared" si="2"/>
        <v>8100</v>
      </c>
      <c r="H47" s="40"/>
      <c r="I47" s="40"/>
      <c r="J47" s="14"/>
      <c r="K47" s="37"/>
    </row>
    <row r="48" s="3" customFormat="1" ht="30" customHeight="1" spans="1:11">
      <c r="A48" s="47"/>
      <c r="B48" s="12" t="s">
        <v>100</v>
      </c>
      <c r="C48" s="12"/>
      <c r="D48" s="12"/>
      <c r="E48" s="12"/>
      <c r="F48" s="12"/>
      <c r="G48" s="48">
        <f>SUM(G5:G47)</f>
        <v>804809.55</v>
      </c>
      <c r="H48" s="32"/>
      <c r="I48" s="53"/>
      <c r="J48" s="20"/>
      <c r="K48" s="54"/>
    </row>
    <row r="49" s="1" customFormat="1" spans="1:11">
      <c r="A49" s="4"/>
      <c r="B49" s="35"/>
      <c r="C49" s="5"/>
      <c r="D49" s="4"/>
      <c r="E49" s="4"/>
      <c r="F49" s="4"/>
      <c r="G49" s="4"/>
      <c r="H49" s="6"/>
      <c r="I49" s="36"/>
      <c r="K49" s="37"/>
    </row>
    <row r="50" s="1" customFormat="1" spans="1:11">
      <c r="A50" s="4"/>
      <c r="B50" s="35"/>
      <c r="C50" s="5"/>
      <c r="D50" s="4"/>
      <c r="E50" s="4"/>
      <c r="F50" s="4"/>
      <c r="G50" s="4"/>
      <c r="H50" s="6"/>
      <c r="I50" s="36"/>
      <c r="K50" s="37"/>
    </row>
    <row r="51" s="1" customFormat="1" spans="1:11">
      <c r="A51" s="4"/>
      <c r="B51" s="35"/>
      <c r="C51" s="5"/>
      <c r="D51" s="4"/>
      <c r="E51" s="4"/>
      <c r="F51" s="4"/>
      <c r="G51" s="4"/>
      <c r="H51" s="6"/>
      <c r="I51" s="36"/>
      <c r="K51" s="37"/>
    </row>
    <row r="52" s="1" customFormat="1" spans="1:11">
      <c r="A52" s="4"/>
      <c r="B52" s="35"/>
      <c r="C52" s="5"/>
      <c r="D52" s="4"/>
      <c r="E52" s="4"/>
      <c r="F52" s="4"/>
      <c r="G52" s="4"/>
      <c r="H52" s="6"/>
      <c r="I52" s="36"/>
      <c r="K52" s="37"/>
    </row>
    <row r="53" s="1" customFormat="1" spans="1:11">
      <c r="A53" s="4"/>
      <c r="B53" s="35"/>
      <c r="C53" s="5"/>
      <c r="D53" s="4"/>
      <c r="E53" s="4"/>
      <c r="F53" s="4"/>
      <c r="G53" s="4"/>
      <c r="H53" s="6"/>
      <c r="I53" s="36"/>
      <c r="K53" s="37"/>
    </row>
    <row r="54" s="1" customFormat="1" spans="1:11">
      <c r="A54" s="4"/>
      <c r="B54" s="35"/>
      <c r="C54" s="5"/>
      <c r="D54" s="4"/>
      <c r="E54" s="4"/>
      <c r="F54" s="4"/>
      <c r="G54" s="4"/>
      <c r="H54" s="6"/>
      <c r="I54" s="36"/>
      <c r="K54" s="37"/>
    </row>
    <row r="55" s="1" customFormat="1" spans="1:11">
      <c r="A55" s="4"/>
      <c r="B55" s="35"/>
      <c r="C55" s="5"/>
      <c r="D55" s="4"/>
      <c r="E55" s="4"/>
      <c r="F55" s="4"/>
      <c r="G55" s="4"/>
      <c r="H55" s="6"/>
      <c r="I55" s="36"/>
      <c r="K55" s="37"/>
    </row>
    <row r="56" s="1" customFormat="1" spans="1:11">
      <c r="A56" s="4"/>
      <c r="B56" s="35"/>
      <c r="C56" s="5"/>
      <c r="D56" s="4"/>
      <c r="E56" s="4"/>
      <c r="F56" s="4"/>
      <c r="G56" s="4"/>
      <c r="H56" s="6"/>
      <c r="I56" s="36"/>
      <c r="K56" s="37"/>
    </row>
    <row r="57" s="1" customFormat="1" spans="1:11">
      <c r="A57" s="4"/>
      <c r="B57" s="35"/>
      <c r="C57" s="5"/>
      <c r="D57" s="4"/>
      <c r="E57" s="4"/>
      <c r="F57" s="4"/>
      <c r="G57" s="4"/>
      <c r="H57" s="6"/>
      <c r="I57" s="36"/>
      <c r="K57" s="37"/>
    </row>
    <row r="58" s="1" customFormat="1" spans="1:11">
      <c r="A58" s="4"/>
      <c r="B58" s="35"/>
      <c r="C58" s="5"/>
      <c r="D58" s="4"/>
      <c r="E58" s="4"/>
      <c r="F58" s="4"/>
      <c r="G58" s="4"/>
      <c r="H58" s="6"/>
      <c r="I58" s="36"/>
      <c r="K58" s="37"/>
    </row>
    <row r="59" s="1" customFormat="1" spans="1:11">
      <c r="A59" s="4"/>
      <c r="B59" s="35"/>
      <c r="C59" s="5"/>
      <c r="D59" s="4"/>
      <c r="E59" s="4"/>
      <c r="F59" s="4"/>
      <c r="G59" s="4"/>
      <c r="H59" s="6"/>
      <c r="I59" s="36"/>
      <c r="K59" s="37"/>
    </row>
    <row r="60" s="1" customFormat="1" spans="1:11">
      <c r="A60" s="4"/>
      <c r="B60" s="35"/>
      <c r="C60" s="5"/>
      <c r="D60" s="4"/>
      <c r="E60" s="4"/>
      <c r="F60" s="4"/>
      <c r="G60" s="4"/>
      <c r="H60" s="6"/>
      <c r="I60" s="36"/>
      <c r="K60" s="37"/>
    </row>
    <row r="61" s="1" customFormat="1" spans="1:11">
      <c r="A61" s="4"/>
      <c r="B61" s="35"/>
      <c r="C61" s="5"/>
      <c r="D61" s="4"/>
      <c r="E61" s="4"/>
      <c r="F61" s="4"/>
      <c r="G61" s="4"/>
      <c r="H61" s="6"/>
      <c r="I61" s="36"/>
      <c r="K61" s="37"/>
    </row>
    <row r="62" s="1" customFormat="1" spans="1:11">
      <c r="A62" s="4"/>
      <c r="B62" s="35"/>
      <c r="C62" s="5"/>
      <c r="D62" s="4"/>
      <c r="E62" s="4"/>
      <c r="F62" s="4"/>
      <c r="G62" s="4"/>
      <c r="H62" s="6"/>
      <c r="I62" s="36"/>
      <c r="K62" s="37"/>
    </row>
    <row r="63" s="1" customFormat="1" spans="1:11">
      <c r="A63" s="4"/>
      <c r="B63" s="35"/>
      <c r="C63" s="5"/>
      <c r="D63" s="4"/>
      <c r="E63" s="4"/>
      <c r="F63" s="4"/>
      <c r="G63" s="4"/>
      <c r="H63" s="6"/>
      <c r="I63" s="36"/>
      <c r="K63" s="37"/>
    </row>
    <row r="64" s="1" customFormat="1" spans="1:11">
      <c r="A64" s="4"/>
      <c r="B64" s="35"/>
      <c r="C64" s="5"/>
      <c r="D64" s="4"/>
      <c r="E64" s="4"/>
      <c r="F64" s="4"/>
      <c r="G64" s="4"/>
      <c r="H64" s="6"/>
      <c r="I64" s="36"/>
      <c r="K64" s="37"/>
    </row>
    <row r="65" s="1" customFormat="1" spans="1:11">
      <c r="A65" s="4"/>
      <c r="B65" s="35"/>
      <c r="C65" s="5"/>
      <c r="D65" s="4"/>
      <c r="E65" s="4"/>
      <c r="F65" s="4"/>
      <c r="G65" s="4"/>
      <c r="H65" s="6"/>
      <c r="I65" s="36"/>
      <c r="K65" s="37"/>
    </row>
    <row r="66" s="1" customFormat="1" spans="1:11">
      <c r="A66" s="4"/>
      <c r="B66" s="35"/>
      <c r="C66" s="5"/>
      <c r="D66" s="4"/>
      <c r="E66" s="4"/>
      <c r="F66" s="4"/>
      <c r="G66" s="4"/>
      <c r="H66" s="6"/>
      <c r="I66" s="36"/>
      <c r="K66" s="37"/>
    </row>
    <row r="67" s="1" customFormat="1" spans="1:11">
      <c r="A67" s="4"/>
      <c r="B67" s="35"/>
      <c r="C67" s="5"/>
      <c r="D67" s="4"/>
      <c r="E67" s="4"/>
      <c r="F67" s="4"/>
      <c r="G67" s="4"/>
      <c r="H67" s="6"/>
      <c r="I67" s="36"/>
      <c r="K67" s="37"/>
    </row>
    <row r="68" s="1" customFormat="1" spans="1:11">
      <c r="A68" s="4"/>
      <c r="B68" s="35"/>
      <c r="C68" s="5"/>
      <c r="D68" s="4"/>
      <c r="E68" s="4"/>
      <c r="F68" s="4"/>
      <c r="G68" s="4"/>
      <c r="H68" s="6"/>
      <c r="I68" s="36"/>
      <c r="K68" s="37"/>
    </row>
    <row r="69" s="1" customFormat="1" spans="1:11">
      <c r="A69" s="4"/>
      <c r="B69" s="35"/>
      <c r="C69" s="5"/>
      <c r="D69" s="4"/>
      <c r="E69" s="4"/>
      <c r="F69" s="4"/>
      <c r="G69" s="4"/>
      <c r="H69" s="6"/>
      <c r="I69" s="36"/>
      <c r="K69" s="37"/>
    </row>
    <row r="70" s="1" customFormat="1" spans="1:11">
      <c r="A70" s="4"/>
      <c r="B70" s="35"/>
      <c r="C70" s="5"/>
      <c r="D70" s="4"/>
      <c r="E70" s="4"/>
      <c r="F70" s="4"/>
      <c r="G70" s="4"/>
      <c r="H70" s="6"/>
      <c r="I70" s="36"/>
      <c r="K70" s="37"/>
    </row>
    <row r="71" s="1" customFormat="1" spans="1:11">
      <c r="A71" s="4"/>
      <c r="B71" s="35"/>
      <c r="C71" s="5"/>
      <c r="D71" s="4"/>
      <c r="E71" s="4"/>
      <c r="F71" s="4"/>
      <c r="G71" s="4"/>
      <c r="H71" s="6"/>
      <c r="I71" s="36"/>
      <c r="K71" s="37"/>
    </row>
    <row r="72" s="1" customFormat="1" spans="1:11">
      <c r="A72" s="4"/>
      <c r="B72" s="35"/>
      <c r="C72" s="5"/>
      <c r="D72" s="4"/>
      <c r="E72" s="4"/>
      <c r="F72" s="4"/>
      <c r="G72" s="4"/>
      <c r="H72" s="6"/>
      <c r="I72" s="36"/>
      <c r="K72" s="37"/>
    </row>
    <row r="73" s="1" customFormat="1" spans="1:11">
      <c r="A73" s="4"/>
      <c r="B73" s="35"/>
      <c r="C73" s="5"/>
      <c r="D73" s="4"/>
      <c r="E73" s="4"/>
      <c r="F73" s="4"/>
      <c r="G73" s="4"/>
      <c r="H73" s="6"/>
      <c r="I73" s="36"/>
      <c r="K73" s="37"/>
    </row>
    <row r="74" s="1" customFormat="1" spans="1:11">
      <c r="A74" s="4"/>
      <c r="B74" s="35"/>
      <c r="C74" s="5"/>
      <c r="D74" s="4"/>
      <c r="E74" s="4"/>
      <c r="F74" s="4"/>
      <c r="G74" s="4"/>
      <c r="H74" s="6"/>
      <c r="I74" s="36"/>
      <c r="K74" s="37"/>
    </row>
    <row r="75" s="1" customFormat="1" spans="1:11">
      <c r="A75" s="4"/>
      <c r="B75" s="35"/>
      <c r="C75" s="5"/>
      <c r="D75" s="4"/>
      <c r="E75" s="4"/>
      <c r="F75" s="4"/>
      <c r="G75" s="4"/>
      <c r="H75" s="6"/>
      <c r="I75" s="36"/>
      <c r="K75" s="37"/>
    </row>
    <row r="76" s="1" customFormat="1" spans="1:11">
      <c r="A76" s="4"/>
      <c r="B76" s="35"/>
      <c r="C76" s="5"/>
      <c r="D76" s="4"/>
      <c r="E76" s="4"/>
      <c r="F76" s="4"/>
      <c r="G76" s="4"/>
      <c r="H76" s="6"/>
      <c r="I76" s="36"/>
      <c r="K76" s="37"/>
    </row>
    <row r="77" s="1" customFormat="1" spans="1:11">
      <c r="A77" s="4"/>
      <c r="B77" s="35"/>
      <c r="C77" s="5"/>
      <c r="D77" s="4"/>
      <c r="E77" s="4"/>
      <c r="F77" s="4"/>
      <c r="G77" s="4"/>
      <c r="H77" s="6"/>
      <c r="I77" s="36"/>
      <c r="K77" s="37"/>
    </row>
    <row r="78" s="1" customFormat="1" spans="1:11">
      <c r="A78" s="4"/>
      <c r="B78" s="35"/>
      <c r="C78" s="5"/>
      <c r="D78" s="4"/>
      <c r="E78" s="4"/>
      <c r="F78" s="4"/>
      <c r="G78" s="4"/>
      <c r="H78" s="6"/>
      <c r="I78" s="36"/>
      <c r="K78" s="37"/>
    </row>
    <row r="79" s="1" customFormat="1" spans="1:11">
      <c r="A79" s="4"/>
      <c r="B79" s="35"/>
      <c r="C79" s="5"/>
      <c r="D79" s="4"/>
      <c r="E79" s="4"/>
      <c r="F79" s="4"/>
      <c r="G79" s="4"/>
      <c r="H79" s="6"/>
      <c r="I79" s="36"/>
      <c r="K79" s="37"/>
    </row>
    <row r="80" s="1" customFormat="1" spans="1:11">
      <c r="A80" s="4"/>
      <c r="B80" s="35"/>
      <c r="C80" s="5"/>
      <c r="D80" s="4"/>
      <c r="E80" s="4"/>
      <c r="F80" s="4"/>
      <c r="G80" s="4"/>
      <c r="H80" s="6"/>
      <c r="I80" s="36"/>
      <c r="K80" s="37"/>
    </row>
    <row r="81" s="1" customFormat="1" spans="1:11">
      <c r="A81" s="4"/>
      <c r="B81" s="35"/>
      <c r="C81" s="5"/>
      <c r="D81" s="4"/>
      <c r="E81" s="4"/>
      <c r="F81" s="4"/>
      <c r="G81" s="4"/>
      <c r="H81" s="6"/>
      <c r="I81" s="36"/>
      <c r="K81" s="37"/>
    </row>
    <row r="82" s="1" customFormat="1" spans="1:11">
      <c r="A82" s="4"/>
      <c r="B82" s="35"/>
      <c r="C82" s="5"/>
      <c r="D82" s="4"/>
      <c r="E82" s="4"/>
      <c r="F82" s="4"/>
      <c r="G82" s="4"/>
      <c r="H82" s="6"/>
      <c r="I82" s="36"/>
      <c r="K82" s="37"/>
    </row>
    <row r="83" s="1" customFormat="1" spans="1:11">
      <c r="A83" s="4"/>
      <c r="B83" s="35"/>
      <c r="C83" s="5"/>
      <c r="D83" s="4"/>
      <c r="E83" s="4"/>
      <c r="F83" s="4"/>
      <c r="G83" s="4"/>
      <c r="H83" s="6"/>
      <c r="I83" s="36"/>
      <c r="K83" s="37"/>
    </row>
    <row r="84" s="1" customFormat="1" spans="1:11">
      <c r="A84" s="4"/>
      <c r="B84" s="35"/>
      <c r="C84" s="5"/>
      <c r="D84" s="4"/>
      <c r="E84" s="4"/>
      <c r="F84" s="4"/>
      <c r="G84" s="4"/>
      <c r="H84" s="6"/>
      <c r="I84" s="36"/>
      <c r="K84" s="37"/>
    </row>
    <row r="85" s="1" customFormat="1" spans="1:11">
      <c r="A85" s="4"/>
      <c r="B85" s="35"/>
      <c r="C85" s="5"/>
      <c r="D85" s="4"/>
      <c r="E85" s="4"/>
      <c r="F85" s="4"/>
      <c r="G85" s="4"/>
      <c r="H85" s="6"/>
      <c r="I85" s="36"/>
      <c r="K85" s="37"/>
    </row>
    <row r="86" s="1" customFormat="1" spans="1:11">
      <c r="A86" s="4"/>
      <c r="B86" s="35"/>
      <c r="C86" s="5"/>
      <c r="D86" s="4"/>
      <c r="E86" s="4"/>
      <c r="F86" s="4"/>
      <c r="G86" s="4"/>
      <c r="H86" s="6"/>
      <c r="I86" s="36"/>
      <c r="K86" s="37"/>
    </row>
    <row r="87" s="1" customFormat="1" spans="1:11">
      <c r="A87" s="4"/>
      <c r="B87" s="35"/>
      <c r="C87" s="5"/>
      <c r="D87" s="4"/>
      <c r="E87" s="4"/>
      <c r="F87" s="4"/>
      <c r="G87" s="4"/>
      <c r="H87" s="6"/>
      <c r="I87" s="36"/>
      <c r="K87" s="37"/>
    </row>
    <row r="88" s="1" customFormat="1" spans="1:11">
      <c r="A88" s="4"/>
      <c r="B88" s="35"/>
      <c r="C88" s="5"/>
      <c r="D88" s="4"/>
      <c r="E88" s="4"/>
      <c r="F88" s="4"/>
      <c r="G88" s="4"/>
      <c r="H88" s="6"/>
      <c r="I88" s="36"/>
      <c r="K88" s="37"/>
    </row>
    <row r="89" s="1" customFormat="1" spans="1:11">
      <c r="A89" s="4"/>
      <c r="B89" s="35"/>
      <c r="C89" s="5"/>
      <c r="D89" s="4"/>
      <c r="E89" s="4"/>
      <c r="F89" s="4"/>
      <c r="G89" s="4"/>
      <c r="H89" s="6"/>
      <c r="I89" s="36"/>
      <c r="K89" s="37"/>
    </row>
    <row r="90" s="1" customFormat="1" spans="1:11">
      <c r="A90" s="4"/>
      <c r="B90" s="35"/>
      <c r="C90" s="5"/>
      <c r="D90" s="4"/>
      <c r="E90" s="4"/>
      <c r="F90" s="4"/>
      <c r="G90" s="4"/>
      <c r="H90" s="6"/>
      <c r="I90" s="36"/>
      <c r="K90" s="37"/>
    </row>
    <row r="91" s="1" customFormat="1" spans="1:11">
      <c r="A91" s="4"/>
      <c r="B91" s="35"/>
      <c r="C91" s="5"/>
      <c r="D91" s="4"/>
      <c r="E91" s="4"/>
      <c r="F91" s="4"/>
      <c r="G91" s="4"/>
      <c r="H91" s="6"/>
      <c r="I91" s="36"/>
      <c r="K91" s="37"/>
    </row>
    <row r="92" s="1" customFormat="1" spans="1:11">
      <c r="A92" s="4"/>
      <c r="B92" s="35"/>
      <c r="C92" s="5"/>
      <c r="D92" s="4"/>
      <c r="E92" s="4"/>
      <c r="F92" s="4"/>
      <c r="G92" s="4"/>
      <c r="H92" s="6"/>
      <c r="I92" s="36"/>
      <c r="K92" s="37"/>
    </row>
  </sheetData>
  <mergeCells count="17">
    <mergeCell ref="A1:J1"/>
    <mergeCell ref="F2:G2"/>
    <mergeCell ref="H2:I2"/>
    <mergeCell ref="B5:C5"/>
    <mergeCell ref="B8:C8"/>
    <mergeCell ref="B20:C20"/>
    <mergeCell ref="B38:C38"/>
    <mergeCell ref="A2:A4"/>
    <mergeCell ref="B2:B4"/>
    <mergeCell ref="C2:C4"/>
    <mergeCell ref="D2:D4"/>
    <mergeCell ref="E2:E4"/>
    <mergeCell ref="F3:F4"/>
    <mergeCell ref="G3:G4"/>
    <mergeCell ref="H3:H4"/>
    <mergeCell ref="I3:I4"/>
    <mergeCell ref="J2:J4"/>
  </mergeCells>
  <pageMargins left="0.118055555555556" right="0.196527777777778" top="0.236111111111111" bottom="0.156944444444444" header="0.196527777777778" footer="0.156944444444444"/>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5"/>
  <sheetViews>
    <sheetView topLeftCell="A48" workbookViewId="0">
      <selection activeCell="H47" sqref="H$1:I$1048576"/>
    </sheetView>
  </sheetViews>
  <sheetFormatPr defaultColWidth="9" defaultRowHeight="14.25"/>
  <cols>
    <col min="1" max="1" width="4.66666666666667" style="4"/>
    <col min="2" max="2" width="11.125" style="35" customWidth="1"/>
    <col min="3" max="3" width="54.1333333333333" style="5" customWidth="1"/>
    <col min="4" max="4" width="5.75" style="4" customWidth="1"/>
    <col min="5" max="5" width="9.875" style="4" customWidth="1"/>
    <col min="6" max="6" width="8" style="4" customWidth="1"/>
    <col min="7" max="7" width="11.625" style="4" customWidth="1"/>
    <col min="8" max="8" width="11.75" style="6" customWidth="1"/>
    <col min="9" max="9" width="14" style="36" customWidth="1"/>
    <col min="10" max="10" width="9" style="1"/>
    <col min="11" max="11" width="9" style="37"/>
    <col min="12" max="12" width="8.38333333333333" style="1" customWidth="1"/>
    <col min="13" max="16384" width="9" style="1"/>
  </cols>
  <sheetData>
    <row r="1" s="1" customFormat="1" ht="33" customHeight="1" spans="1:11">
      <c r="A1" s="38" t="s">
        <v>135</v>
      </c>
      <c r="B1" s="38"/>
      <c r="C1" s="38"/>
      <c r="D1" s="38"/>
      <c r="E1" s="38"/>
      <c r="F1" s="38"/>
      <c r="G1" s="38"/>
      <c r="H1" s="39"/>
      <c r="I1" s="45"/>
      <c r="J1" s="38"/>
      <c r="K1" s="37"/>
    </row>
    <row r="2" s="1" customFormat="1" spans="1:11">
      <c r="A2" s="14" t="s">
        <v>1</v>
      </c>
      <c r="B2" s="14" t="s">
        <v>2</v>
      </c>
      <c r="C2" s="14" t="s">
        <v>17</v>
      </c>
      <c r="D2" s="14" t="s">
        <v>18</v>
      </c>
      <c r="E2" s="14" t="s">
        <v>19</v>
      </c>
      <c r="F2" s="14" t="s">
        <v>20</v>
      </c>
      <c r="G2" s="14"/>
      <c r="H2" s="40" t="s">
        <v>21</v>
      </c>
      <c r="I2" s="40"/>
      <c r="J2" s="14" t="s">
        <v>6</v>
      </c>
      <c r="K2" s="37"/>
    </row>
    <row r="3" s="1" customFormat="1" spans="1:11">
      <c r="A3" s="14"/>
      <c r="B3" s="14"/>
      <c r="C3" s="14"/>
      <c r="D3" s="14"/>
      <c r="E3" s="14"/>
      <c r="F3" s="14" t="s">
        <v>22</v>
      </c>
      <c r="G3" s="14" t="s">
        <v>23</v>
      </c>
      <c r="H3" s="40" t="s">
        <v>24</v>
      </c>
      <c r="I3" s="40" t="s">
        <v>25</v>
      </c>
      <c r="J3" s="14"/>
      <c r="K3" s="37"/>
    </row>
    <row r="4" s="1" customFormat="1" ht="21" customHeight="1" spans="1:11">
      <c r="A4" s="14"/>
      <c r="B4" s="14"/>
      <c r="C4" s="14"/>
      <c r="D4" s="14"/>
      <c r="E4" s="14"/>
      <c r="F4" s="14"/>
      <c r="G4" s="14"/>
      <c r="H4" s="40"/>
      <c r="I4" s="40"/>
      <c r="J4" s="14"/>
      <c r="K4" s="37"/>
    </row>
    <row r="5" s="1" customFormat="1" spans="1:11">
      <c r="A5" s="43" t="s">
        <v>26</v>
      </c>
      <c r="B5" s="42" t="s">
        <v>27</v>
      </c>
      <c r="C5" s="42"/>
      <c r="D5" s="42"/>
      <c r="E5" s="42"/>
      <c r="F5" s="14"/>
      <c r="G5" s="14"/>
      <c r="H5" s="40"/>
      <c r="I5" s="40"/>
      <c r="J5" s="18"/>
      <c r="K5" s="56"/>
    </row>
    <row r="6" s="1" customFormat="1" ht="310" customHeight="1" spans="1:11">
      <c r="A6" s="43">
        <v>1</v>
      </c>
      <c r="B6" s="42" t="s">
        <v>102</v>
      </c>
      <c r="C6" s="15" t="s">
        <v>103</v>
      </c>
      <c r="D6" s="42" t="s">
        <v>30</v>
      </c>
      <c r="E6" s="42">
        <v>124.6</v>
      </c>
      <c r="F6" s="14">
        <v>18</v>
      </c>
      <c r="G6" s="14">
        <f t="shared" ref="G6:G22" si="0">E6*F6</f>
        <v>2242.8</v>
      </c>
      <c r="H6" s="40"/>
      <c r="I6" s="40"/>
      <c r="J6" s="18"/>
      <c r="K6" s="56"/>
    </row>
    <row r="7" s="1" customFormat="1" ht="343" customHeight="1" spans="1:11">
      <c r="A7" s="43">
        <v>2</v>
      </c>
      <c r="B7" s="42" t="s">
        <v>31</v>
      </c>
      <c r="C7" s="44" t="s">
        <v>32</v>
      </c>
      <c r="D7" s="42" t="s">
        <v>30</v>
      </c>
      <c r="E7" s="42">
        <f>387-124.6+3000</f>
        <v>3262.4</v>
      </c>
      <c r="F7" s="14">
        <v>25</v>
      </c>
      <c r="G7" s="14">
        <f t="shared" si="0"/>
        <v>81560</v>
      </c>
      <c r="H7" s="40"/>
      <c r="I7" s="40"/>
      <c r="J7" s="18"/>
      <c r="K7" s="56"/>
    </row>
    <row r="8" s="1" customFormat="1" spans="1:11">
      <c r="A8" s="43" t="s">
        <v>33</v>
      </c>
      <c r="B8" s="42" t="s">
        <v>34</v>
      </c>
      <c r="C8" s="42"/>
      <c r="D8" s="42"/>
      <c r="E8" s="42"/>
      <c r="F8" s="14"/>
      <c r="G8" s="14"/>
      <c r="H8" s="40"/>
      <c r="I8" s="40"/>
      <c r="J8" s="18"/>
      <c r="K8" s="56"/>
    </row>
    <row r="9" s="1" customFormat="1" ht="160" customHeight="1" spans="1:11">
      <c r="A9" s="43">
        <v>3</v>
      </c>
      <c r="B9" s="14" t="s">
        <v>35</v>
      </c>
      <c r="C9" s="15" t="s">
        <v>104</v>
      </c>
      <c r="D9" s="42" t="s">
        <v>30</v>
      </c>
      <c r="E9" s="42">
        <f>1.32+29.5+17.9+31.3</f>
        <v>80.02</v>
      </c>
      <c r="F9" s="14">
        <v>80</v>
      </c>
      <c r="G9" s="14">
        <f t="shared" si="0"/>
        <v>6401.6</v>
      </c>
      <c r="H9" s="40"/>
      <c r="I9" s="40"/>
      <c r="J9" s="14" t="s">
        <v>37</v>
      </c>
      <c r="K9" s="56"/>
    </row>
    <row r="10" s="1" customFormat="1" ht="184" customHeight="1" spans="1:11">
      <c r="A10" s="43">
        <v>4</v>
      </c>
      <c r="B10" s="42" t="s">
        <v>38</v>
      </c>
      <c r="C10" s="15" t="s">
        <v>39</v>
      </c>
      <c r="D10" s="42" t="s">
        <v>30</v>
      </c>
      <c r="E10" s="42">
        <v>221.2</v>
      </c>
      <c r="F10" s="14">
        <v>65</v>
      </c>
      <c r="G10" s="14">
        <f t="shared" si="0"/>
        <v>14378</v>
      </c>
      <c r="H10" s="40"/>
      <c r="I10" s="40"/>
      <c r="J10" s="14" t="s">
        <v>37</v>
      </c>
      <c r="K10" s="56"/>
    </row>
    <row r="11" s="1" customFormat="1" ht="184" customHeight="1" spans="1:11">
      <c r="A11" s="43">
        <v>5</v>
      </c>
      <c r="B11" s="42" t="s">
        <v>136</v>
      </c>
      <c r="C11" s="15" t="s">
        <v>39</v>
      </c>
      <c r="D11" s="42" t="s">
        <v>30</v>
      </c>
      <c r="E11" s="42">
        <v>11.7</v>
      </c>
      <c r="F11" s="14">
        <v>65</v>
      </c>
      <c r="G11" s="14">
        <f t="shared" si="0"/>
        <v>760.5</v>
      </c>
      <c r="H11" s="40"/>
      <c r="I11" s="40"/>
      <c r="J11" s="14" t="s">
        <v>37</v>
      </c>
      <c r="K11" s="56"/>
    </row>
    <row r="12" s="1" customFormat="1" ht="184" customHeight="1" spans="1:11">
      <c r="A12" s="43">
        <v>6</v>
      </c>
      <c r="B12" s="42" t="s">
        <v>105</v>
      </c>
      <c r="C12" s="15" t="s">
        <v>106</v>
      </c>
      <c r="D12" s="42" t="s">
        <v>30</v>
      </c>
      <c r="E12" s="42">
        <v>42.6</v>
      </c>
      <c r="F12" s="14">
        <v>70</v>
      </c>
      <c r="G12" s="14">
        <f t="shared" si="0"/>
        <v>2982</v>
      </c>
      <c r="H12" s="40"/>
      <c r="I12" s="40"/>
      <c r="J12" s="14" t="s">
        <v>37</v>
      </c>
      <c r="K12" s="56"/>
    </row>
    <row r="13" s="1" customFormat="1" ht="175" customHeight="1" spans="1:11">
      <c r="A13" s="43">
        <v>7</v>
      </c>
      <c r="B13" s="42" t="s">
        <v>107</v>
      </c>
      <c r="C13" s="15" t="s">
        <v>39</v>
      </c>
      <c r="D13" s="42" t="s">
        <v>30</v>
      </c>
      <c r="E13" s="42">
        <v>53.3</v>
      </c>
      <c r="F13" s="14">
        <v>70</v>
      </c>
      <c r="G13" s="14">
        <f t="shared" si="0"/>
        <v>3731</v>
      </c>
      <c r="H13" s="40"/>
      <c r="I13" s="40"/>
      <c r="J13" s="14" t="s">
        <v>37</v>
      </c>
      <c r="K13" s="56"/>
    </row>
    <row r="14" s="1" customFormat="1" ht="175" customHeight="1" spans="1:11">
      <c r="A14" s="43">
        <v>8</v>
      </c>
      <c r="B14" s="42" t="s">
        <v>40</v>
      </c>
      <c r="C14" s="15" t="s">
        <v>41</v>
      </c>
      <c r="D14" s="42" t="s">
        <v>30</v>
      </c>
      <c r="E14" s="42">
        <v>337.6</v>
      </c>
      <c r="F14" s="14">
        <v>115</v>
      </c>
      <c r="G14" s="14">
        <f t="shared" si="0"/>
        <v>38824</v>
      </c>
      <c r="H14" s="40"/>
      <c r="I14" s="40"/>
      <c r="J14" s="14" t="s">
        <v>37</v>
      </c>
      <c r="K14" s="56"/>
    </row>
    <row r="15" s="1" customFormat="1" ht="175" customHeight="1" spans="1:11">
      <c r="A15" s="43">
        <v>9</v>
      </c>
      <c r="B15" s="42" t="s">
        <v>42</v>
      </c>
      <c r="C15" s="15" t="s">
        <v>39</v>
      </c>
      <c r="D15" s="42" t="s">
        <v>30</v>
      </c>
      <c r="E15" s="42">
        <v>24.6</v>
      </c>
      <c r="F15" s="14">
        <v>70</v>
      </c>
      <c r="G15" s="14">
        <f t="shared" si="0"/>
        <v>1722</v>
      </c>
      <c r="H15" s="40"/>
      <c r="I15" s="40"/>
      <c r="J15" s="14" t="s">
        <v>37</v>
      </c>
      <c r="K15" s="56"/>
    </row>
    <row r="16" s="1" customFormat="1" ht="146" customHeight="1" spans="1:11">
      <c r="A16" s="43">
        <v>10</v>
      </c>
      <c r="B16" s="42" t="s">
        <v>132</v>
      </c>
      <c r="C16" s="44" t="s">
        <v>124</v>
      </c>
      <c r="D16" s="42" t="s">
        <v>30</v>
      </c>
      <c r="E16" s="42">
        <v>13.5</v>
      </c>
      <c r="F16" s="14">
        <v>70</v>
      </c>
      <c r="G16" s="14">
        <f t="shared" si="0"/>
        <v>945</v>
      </c>
      <c r="H16" s="40"/>
      <c r="I16" s="40"/>
      <c r="J16" s="14" t="s">
        <v>37</v>
      </c>
      <c r="K16" s="56"/>
    </row>
    <row r="17" s="1" customFormat="1" ht="81" customHeight="1" spans="1:11">
      <c r="A17" s="43">
        <v>11</v>
      </c>
      <c r="B17" s="42" t="s">
        <v>43</v>
      </c>
      <c r="C17" s="44" t="s">
        <v>44</v>
      </c>
      <c r="D17" s="42" t="s">
        <v>30</v>
      </c>
      <c r="E17" s="42">
        <v>11.6</v>
      </c>
      <c r="F17" s="14">
        <v>160</v>
      </c>
      <c r="G17" s="14">
        <f t="shared" si="0"/>
        <v>1856</v>
      </c>
      <c r="H17" s="40"/>
      <c r="I17" s="40"/>
      <c r="J17" s="18"/>
      <c r="K17" s="56"/>
    </row>
    <row r="18" s="1" customFormat="1" ht="81" customHeight="1" spans="1:11">
      <c r="A18" s="43">
        <v>12</v>
      </c>
      <c r="B18" s="14" t="s">
        <v>45</v>
      </c>
      <c r="C18" s="15" t="s">
        <v>108</v>
      </c>
      <c r="D18" s="14" t="s">
        <v>47</v>
      </c>
      <c r="E18" s="14">
        <v>300</v>
      </c>
      <c r="F18" s="14">
        <v>4</v>
      </c>
      <c r="G18" s="14">
        <f t="shared" si="0"/>
        <v>1200</v>
      </c>
      <c r="H18" s="40"/>
      <c r="I18" s="40"/>
      <c r="J18" s="18"/>
      <c r="K18" s="56"/>
    </row>
    <row r="19" s="1" customFormat="1" ht="81" customHeight="1" spans="1:11">
      <c r="A19" s="43">
        <v>13</v>
      </c>
      <c r="B19" s="42" t="s">
        <v>48</v>
      </c>
      <c r="C19" s="44" t="s">
        <v>109</v>
      </c>
      <c r="D19" s="42" t="s">
        <v>30</v>
      </c>
      <c r="E19" s="42">
        <v>53.5</v>
      </c>
      <c r="F19" s="14">
        <v>430</v>
      </c>
      <c r="G19" s="14">
        <f t="shared" si="0"/>
        <v>23005</v>
      </c>
      <c r="H19" s="40"/>
      <c r="I19" s="40"/>
      <c r="J19" s="18"/>
      <c r="K19" s="56"/>
    </row>
    <row r="20" s="1" customFormat="1" ht="239" customHeight="1" spans="1:11">
      <c r="A20" s="43">
        <v>14</v>
      </c>
      <c r="B20" s="42" t="s">
        <v>50</v>
      </c>
      <c r="C20" s="44" t="s">
        <v>51</v>
      </c>
      <c r="D20" s="42" t="s">
        <v>52</v>
      </c>
      <c r="E20" s="42">
        <f>1.2+7.185+6.689+24.799</f>
        <v>39.873</v>
      </c>
      <c r="F20" s="14">
        <v>1500</v>
      </c>
      <c r="G20" s="14">
        <f t="shared" si="0"/>
        <v>59809.5</v>
      </c>
      <c r="H20" s="40"/>
      <c r="I20" s="40"/>
      <c r="J20" s="14" t="s">
        <v>53</v>
      </c>
      <c r="K20" s="56"/>
    </row>
    <row r="21" s="1" customFormat="1" ht="63" customHeight="1" spans="1:11">
      <c r="A21" s="43">
        <v>15</v>
      </c>
      <c r="B21" s="42" t="s">
        <v>137</v>
      </c>
      <c r="C21" s="44" t="s">
        <v>138</v>
      </c>
      <c r="D21" s="42" t="s">
        <v>47</v>
      </c>
      <c r="E21" s="42">
        <v>312</v>
      </c>
      <c r="F21" s="14">
        <v>4.5</v>
      </c>
      <c r="G21" s="14">
        <f t="shared" si="0"/>
        <v>1404</v>
      </c>
      <c r="H21" s="40"/>
      <c r="I21" s="40"/>
      <c r="J21" s="18"/>
      <c r="K21" s="56"/>
    </row>
    <row r="22" s="1" customFormat="1" ht="63" customHeight="1" spans="1:11">
      <c r="A22" s="43">
        <v>16</v>
      </c>
      <c r="B22" s="42" t="s">
        <v>139</v>
      </c>
      <c r="C22" s="44" t="s">
        <v>140</v>
      </c>
      <c r="D22" s="42" t="s">
        <v>30</v>
      </c>
      <c r="E22" s="42">
        <v>0.3</v>
      </c>
      <c r="F22" s="14">
        <v>600</v>
      </c>
      <c r="G22" s="14">
        <f t="shared" si="0"/>
        <v>180</v>
      </c>
      <c r="H22" s="40"/>
      <c r="I22" s="40"/>
      <c r="J22" s="18"/>
      <c r="K22" s="56"/>
    </row>
    <row r="23" s="1" customFormat="1" spans="1:11">
      <c r="A23" s="43" t="s">
        <v>54</v>
      </c>
      <c r="B23" s="42" t="s">
        <v>110</v>
      </c>
      <c r="C23" s="42"/>
      <c r="D23" s="42"/>
      <c r="E23" s="42"/>
      <c r="F23" s="14"/>
      <c r="G23" s="14"/>
      <c r="H23" s="40"/>
      <c r="I23" s="40"/>
      <c r="J23" s="18"/>
      <c r="K23" s="56"/>
    </row>
    <row r="24" s="1" customFormat="1" ht="195" customHeight="1" spans="1:11">
      <c r="A24" s="43">
        <v>17</v>
      </c>
      <c r="B24" s="42" t="s">
        <v>141</v>
      </c>
      <c r="C24" s="44" t="s">
        <v>142</v>
      </c>
      <c r="D24" s="42" t="s">
        <v>30</v>
      </c>
      <c r="E24" s="42">
        <f>119.8+7.6</f>
        <v>127.4</v>
      </c>
      <c r="F24" s="14">
        <v>1068</v>
      </c>
      <c r="G24" s="14">
        <f t="shared" ref="G24:G38" si="1">E24*F24</f>
        <v>136063.2</v>
      </c>
      <c r="H24" s="40"/>
      <c r="I24" s="40"/>
      <c r="J24" s="18"/>
      <c r="K24" s="56"/>
    </row>
    <row r="25" s="1" customFormat="1" ht="179" customHeight="1" spans="1:11">
      <c r="A25" s="43">
        <v>18</v>
      </c>
      <c r="B25" s="42" t="s">
        <v>143</v>
      </c>
      <c r="C25" s="15" t="s">
        <v>57</v>
      </c>
      <c r="D25" s="42" t="s">
        <v>30</v>
      </c>
      <c r="E25" s="42">
        <v>15.4</v>
      </c>
      <c r="F25" s="14">
        <v>210</v>
      </c>
      <c r="G25" s="14">
        <f t="shared" si="1"/>
        <v>3234</v>
      </c>
      <c r="H25" s="40"/>
      <c r="I25" s="40"/>
      <c r="J25" s="14" t="s">
        <v>37</v>
      </c>
      <c r="K25" s="56"/>
    </row>
    <row r="26" s="1" customFormat="1" ht="179" customHeight="1" spans="1:11">
      <c r="A26" s="43">
        <v>19</v>
      </c>
      <c r="B26" s="42" t="s">
        <v>67</v>
      </c>
      <c r="C26" s="15" t="s">
        <v>68</v>
      </c>
      <c r="D26" s="42" t="s">
        <v>30</v>
      </c>
      <c r="E26" s="42">
        <v>35.9</v>
      </c>
      <c r="F26" s="14">
        <v>100</v>
      </c>
      <c r="G26" s="14">
        <f t="shared" si="1"/>
        <v>3590</v>
      </c>
      <c r="H26" s="40"/>
      <c r="I26" s="40"/>
      <c r="J26" s="14" t="s">
        <v>37</v>
      </c>
      <c r="K26" s="56"/>
    </row>
    <row r="27" s="1" customFormat="1" ht="179" customHeight="1" spans="1:11">
      <c r="A27" s="43">
        <v>20</v>
      </c>
      <c r="B27" s="42" t="s">
        <v>69</v>
      </c>
      <c r="C27" s="15" t="s">
        <v>57</v>
      </c>
      <c r="D27" s="42" t="s">
        <v>30</v>
      </c>
      <c r="E27" s="42">
        <v>14.6</v>
      </c>
      <c r="F27" s="14">
        <v>120</v>
      </c>
      <c r="G27" s="14">
        <f t="shared" si="1"/>
        <v>1752</v>
      </c>
      <c r="H27" s="40"/>
      <c r="I27" s="40"/>
      <c r="J27" s="14" t="s">
        <v>37</v>
      </c>
      <c r="K27" s="56"/>
    </row>
    <row r="28" s="1" customFormat="1" ht="170" customHeight="1" spans="1:11">
      <c r="A28" s="43">
        <v>21</v>
      </c>
      <c r="B28" s="42" t="s">
        <v>56</v>
      </c>
      <c r="C28" s="15" t="s">
        <v>57</v>
      </c>
      <c r="D28" s="42" t="s">
        <v>30</v>
      </c>
      <c r="E28" s="42">
        <v>0.26</v>
      </c>
      <c r="F28" s="14">
        <v>200</v>
      </c>
      <c r="G28" s="14">
        <f t="shared" si="1"/>
        <v>52</v>
      </c>
      <c r="H28" s="40"/>
      <c r="I28" s="40"/>
      <c r="J28" s="14" t="s">
        <v>37</v>
      </c>
      <c r="K28" s="56"/>
    </row>
    <row r="29" s="1" customFormat="1" ht="160" customHeight="1" spans="1:11">
      <c r="A29" s="43">
        <v>22</v>
      </c>
      <c r="B29" s="42" t="s">
        <v>58</v>
      </c>
      <c r="C29" s="15" t="s">
        <v>57</v>
      </c>
      <c r="D29" s="42" t="s">
        <v>30</v>
      </c>
      <c r="E29" s="42">
        <v>1.3</v>
      </c>
      <c r="F29" s="14">
        <v>200</v>
      </c>
      <c r="G29" s="14">
        <f t="shared" si="1"/>
        <v>260</v>
      </c>
      <c r="H29" s="40"/>
      <c r="I29" s="40"/>
      <c r="J29" s="14" t="s">
        <v>37</v>
      </c>
      <c r="K29" s="56"/>
    </row>
    <row r="30" s="1" customFormat="1" ht="160" customHeight="1" spans="1:11">
      <c r="A30" s="43">
        <v>23</v>
      </c>
      <c r="B30" s="42" t="s">
        <v>70</v>
      </c>
      <c r="C30" s="15" t="s">
        <v>57</v>
      </c>
      <c r="D30" s="42" t="s">
        <v>30</v>
      </c>
      <c r="E30" s="42">
        <v>2.2</v>
      </c>
      <c r="F30" s="14">
        <v>200</v>
      </c>
      <c r="G30" s="14">
        <f t="shared" si="1"/>
        <v>440</v>
      </c>
      <c r="H30" s="40"/>
      <c r="I30" s="40"/>
      <c r="J30" s="14" t="s">
        <v>37</v>
      </c>
      <c r="K30" s="56"/>
    </row>
    <row r="31" s="1" customFormat="1" ht="160" customHeight="1" spans="1:11">
      <c r="A31" s="43">
        <v>24</v>
      </c>
      <c r="B31" s="42" t="s">
        <v>144</v>
      </c>
      <c r="C31" s="15" t="s">
        <v>57</v>
      </c>
      <c r="D31" s="42" t="s">
        <v>30</v>
      </c>
      <c r="E31" s="42">
        <v>1.3</v>
      </c>
      <c r="F31" s="14">
        <v>200</v>
      </c>
      <c r="G31" s="14">
        <f t="shared" si="1"/>
        <v>260</v>
      </c>
      <c r="H31" s="40"/>
      <c r="I31" s="40"/>
      <c r="J31" s="14" t="s">
        <v>37</v>
      </c>
      <c r="K31" s="56"/>
    </row>
    <row r="32" s="1" customFormat="1" ht="188" customHeight="1" spans="1:11">
      <c r="A32" s="43">
        <v>25</v>
      </c>
      <c r="B32" s="42" t="s">
        <v>145</v>
      </c>
      <c r="C32" s="44" t="s">
        <v>72</v>
      </c>
      <c r="D32" s="42" t="s">
        <v>52</v>
      </c>
      <c r="E32" s="42">
        <v>3.382</v>
      </c>
      <c r="F32" s="14">
        <v>1800</v>
      </c>
      <c r="G32" s="14">
        <f t="shared" si="1"/>
        <v>6087.6</v>
      </c>
      <c r="H32" s="40"/>
      <c r="I32" s="40"/>
      <c r="J32" s="18"/>
      <c r="K32" s="56"/>
    </row>
    <row r="33" s="1" customFormat="1" ht="123" customHeight="1" spans="1:11">
      <c r="A33" s="43">
        <v>26</v>
      </c>
      <c r="B33" s="42" t="s">
        <v>146</v>
      </c>
      <c r="C33" s="44" t="s">
        <v>147</v>
      </c>
      <c r="D33" s="42" t="s">
        <v>75</v>
      </c>
      <c r="E33" s="42">
        <v>488</v>
      </c>
      <c r="F33" s="14">
        <v>9.5</v>
      </c>
      <c r="G33" s="14">
        <f t="shared" si="1"/>
        <v>4636</v>
      </c>
      <c r="H33" s="40"/>
      <c r="I33" s="40"/>
      <c r="J33" s="14"/>
      <c r="K33" s="37"/>
    </row>
    <row r="34" s="1" customFormat="1" ht="236" customHeight="1" spans="1:11">
      <c r="A34" s="43">
        <v>27</v>
      </c>
      <c r="B34" s="42" t="s">
        <v>50</v>
      </c>
      <c r="C34" s="44" t="s">
        <v>51</v>
      </c>
      <c r="D34" s="42" t="s">
        <v>52</v>
      </c>
      <c r="E34" s="42">
        <v>47.63</v>
      </c>
      <c r="F34" s="14">
        <v>1500</v>
      </c>
      <c r="G34" s="14">
        <f t="shared" si="1"/>
        <v>71445</v>
      </c>
      <c r="H34" s="40"/>
      <c r="I34" s="40"/>
      <c r="J34" s="14" t="s">
        <v>53</v>
      </c>
      <c r="K34" s="37"/>
    </row>
    <row r="35" s="1" customFormat="1" ht="75" customHeight="1" spans="1:11">
      <c r="A35" s="43">
        <v>28</v>
      </c>
      <c r="B35" s="42" t="s">
        <v>148</v>
      </c>
      <c r="C35" s="44" t="s">
        <v>149</v>
      </c>
      <c r="D35" s="42" t="s">
        <v>61</v>
      </c>
      <c r="E35" s="42">
        <v>112</v>
      </c>
      <c r="F35" s="14">
        <v>120</v>
      </c>
      <c r="G35" s="14">
        <f t="shared" si="1"/>
        <v>13440</v>
      </c>
      <c r="H35" s="40"/>
      <c r="I35" s="40"/>
      <c r="J35" s="14"/>
      <c r="K35" s="37"/>
    </row>
    <row r="36" s="1" customFormat="1" ht="108" customHeight="1" spans="1:11">
      <c r="A36" s="43">
        <v>29</v>
      </c>
      <c r="B36" s="42" t="s">
        <v>80</v>
      </c>
      <c r="C36" s="44" t="s">
        <v>81</v>
      </c>
      <c r="D36" s="42" t="s">
        <v>75</v>
      </c>
      <c r="E36" s="42">
        <v>17.2</v>
      </c>
      <c r="F36" s="14">
        <v>200</v>
      </c>
      <c r="G36" s="14">
        <f t="shared" si="1"/>
        <v>3440</v>
      </c>
      <c r="H36" s="40"/>
      <c r="I36" s="40"/>
      <c r="J36" s="14"/>
      <c r="K36" s="37"/>
    </row>
    <row r="37" s="1" customFormat="1" ht="80" customHeight="1" spans="1:11">
      <c r="A37" s="43">
        <v>30</v>
      </c>
      <c r="B37" s="42" t="s">
        <v>82</v>
      </c>
      <c r="C37" s="44" t="s">
        <v>83</v>
      </c>
      <c r="D37" s="42" t="s">
        <v>75</v>
      </c>
      <c r="E37" s="42">
        <v>5.6</v>
      </c>
      <c r="F37" s="14">
        <v>15</v>
      </c>
      <c r="G37" s="14">
        <f t="shared" si="1"/>
        <v>84</v>
      </c>
      <c r="H37" s="40"/>
      <c r="I37" s="40"/>
      <c r="J37" s="14"/>
      <c r="K37" s="37"/>
    </row>
    <row r="38" s="1" customFormat="1" spans="1:11">
      <c r="A38" s="43" t="s">
        <v>86</v>
      </c>
      <c r="B38" s="47" t="s">
        <v>87</v>
      </c>
      <c r="C38" s="47"/>
      <c r="D38" s="42"/>
      <c r="E38" s="42"/>
      <c r="F38" s="14"/>
      <c r="G38" s="14"/>
      <c r="H38" s="40"/>
      <c r="I38" s="40"/>
      <c r="J38" s="14"/>
      <c r="K38" s="37"/>
    </row>
    <row r="39" s="1" customFormat="1" ht="125" customHeight="1" spans="1:11">
      <c r="A39" s="43">
        <v>31</v>
      </c>
      <c r="B39" s="42" t="s">
        <v>88</v>
      </c>
      <c r="C39" s="44" t="s">
        <v>89</v>
      </c>
      <c r="D39" s="42" t="s">
        <v>47</v>
      </c>
      <c r="E39" s="42">
        <f>23.07+15.12</f>
        <v>38.19</v>
      </c>
      <c r="F39" s="14">
        <v>50</v>
      </c>
      <c r="G39" s="14">
        <f t="shared" ref="G39:G50" si="2">E39*F39</f>
        <v>1909.5</v>
      </c>
      <c r="H39" s="40"/>
      <c r="I39" s="40"/>
      <c r="J39" s="14"/>
      <c r="K39" s="37"/>
    </row>
    <row r="40" s="1" customFormat="1" ht="125" customHeight="1" spans="1:11">
      <c r="A40" s="43">
        <v>32</v>
      </c>
      <c r="B40" s="42" t="s">
        <v>90</v>
      </c>
      <c r="C40" s="44" t="s">
        <v>91</v>
      </c>
      <c r="D40" s="42" t="s">
        <v>47</v>
      </c>
      <c r="E40" s="42">
        <v>104.64</v>
      </c>
      <c r="F40" s="14">
        <v>60</v>
      </c>
      <c r="G40" s="14">
        <f t="shared" si="2"/>
        <v>6278.4</v>
      </c>
      <c r="H40" s="40"/>
      <c r="I40" s="40"/>
      <c r="J40" s="14"/>
      <c r="K40" s="37"/>
    </row>
    <row r="41" s="1" customFormat="1" ht="125" customHeight="1" spans="1:11">
      <c r="A41" s="43">
        <v>33</v>
      </c>
      <c r="B41" s="42" t="s">
        <v>92</v>
      </c>
      <c r="C41" s="44" t="s">
        <v>93</v>
      </c>
      <c r="D41" s="42" t="s">
        <v>47</v>
      </c>
      <c r="E41" s="42">
        <v>958.82</v>
      </c>
      <c r="F41" s="14">
        <v>70</v>
      </c>
      <c r="G41" s="14">
        <f t="shared" si="2"/>
        <v>67117.4</v>
      </c>
      <c r="H41" s="40"/>
      <c r="I41" s="40"/>
      <c r="J41" s="14"/>
      <c r="K41" s="37"/>
    </row>
    <row r="42" s="1" customFormat="1" ht="125" customHeight="1" spans="1:11">
      <c r="A42" s="43">
        <v>34</v>
      </c>
      <c r="B42" s="42" t="s">
        <v>115</v>
      </c>
      <c r="C42" s="44" t="s">
        <v>116</v>
      </c>
      <c r="D42" s="42" t="s">
        <v>47</v>
      </c>
      <c r="E42" s="42">
        <f>38.91*3</f>
        <v>116.73</v>
      </c>
      <c r="F42" s="14">
        <v>104</v>
      </c>
      <c r="G42" s="14">
        <f t="shared" si="2"/>
        <v>12139.92</v>
      </c>
      <c r="H42" s="40"/>
      <c r="I42" s="40"/>
      <c r="J42" s="14"/>
      <c r="K42" s="37"/>
    </row>
    <row r="43" s="1" customFormat="1" ht="126" customHeight="1" spans="1:11">
      <c r="A43" s="43">
        <v>35</v>
      </c>
      <c r="B43" s="42" t="s">
        <v>150</v>
      </c>
      <c r="C43" s="44" t="s">
        <v>151</v>
      </c>
      <c r="D43" s="42" t="s">
        <v>47</v>
      </c>
      <c r="E43" s="42">
        <v>45.2</v>
      </c>
      <c r="F43" s="14">
        <v>150</v>
      </c>
      <c r="G43" s="14">
        <f t="shared" si="2"/>
        <v>6780</v>
      </c>
      <c r="H43" s="40"/>
      <c r="I43" s="40"/>
      <c r="J43" s="14"/>
      <c r="K43" s="37"/>
    </row>
    <row r="44" s="1" customFormat="1" ht="145" customHeight="1" spans="1:11">
      <c r="A44" s="43">
        <v>36</v>
      </c>
      <c r="B44" s="42" t="s">
        <v>117</v>
      </c>
      <c r="C44" s="44" t="s">
        <v>118</v>
      </c>
      <c r="D44" s="42" t="s">
        <v>47</v>
      </c>
      <c r="E44" s="42">
        <v>170.19</v>
      </c>
      <c r="F44" s="14">
        <v>150</v>
      </c>
      <c r="G44" s="14">
        <f t="shared" si="2"/>
        <v>25528.5</v>
      </c>
      <c r="H44" s="40"/>
      <c r="I44" s="40"/>
      <c r="J44" s="14"/>
      <c r="K44" s="37"/>
    </row>
    <row r="45" s="1" customFormat="1" ht="145" customHeight="1" spans="1:11">
      <c r="A45" s="43">
        <v>37</v>
      </c>
      <c r="B45" s="42" t="s">
        <v>152</v>
      </c>
      <c r="C45" s="44" t="s">
        <v>153</v>
      </c>
      <c r="D45" s="42" t="s">
        <v>47</v>
      </c>
      <c r="E45" s="42">
        <v>3.78</v>
      </c>
      <c r="F45" s="14">
        <v>60</v>
      </c>
      <c r="G45" s="14">
        <f t="shared" si="2"/>
        <v>226.8</v>
      </c>
      <c r="H45" s="40"/>
      <c r="I45" s="40"/>
      <c r="J45" s="14"/>
      <c r="K45" s="37"/>
    </row>
    <row r="46" s="1" customFormat="1" ht="236" customHeight="1" spans="1:11">
      <c r="A46" s="43">
        <v>38</v>
      </c>
      <c r="B46" s="42" t="s">
        <v>94</v>
      </c>
      <c r="C46" s="44" t="s">
        <v>154</v>
      </c>
      <c r="D46" s="42" t="s">
        <v>47</v>
      </c>
      <c r="E46" s="42">
        <f>60.83+3.78+62.8+57.4+12.2+14.7</f>
        <v>211.71</v>
      </c>
      <c r="F46" s="14">
        <v>60</v>
      </c>
      <c r="G46" s="14">
        <f t="shared" si="2"/>
        <v>12702.6</v>
      </c>
      <c r="H46" s="40"/>
      <c r="I46" s="40"/>
      <c r="J46" s="14"/>
      <c r="K46" s="37"/>
    </row>
    <row r="47" s="1" customFormat="1" ht="175" customHeight="1" spans="1:11">
      <c r="A47" s="43">
        <v>39</v>
      </c>
      <c r="B47" s="42" t="s">
        <v>120</v>
      </c>
      <c r="C47" s="44" t="s">
        <v>121</v>
      </c>
      <c r="D47" s="42" t="s">
        <v>30</v>
      </c>
      <c r="E47" s="14">
        <f>10*(6.8+2+11.5+2+8.7+2)</f>
        <v>330</v>
      </c>
      <c r="F47" s="14">
        <v>22</v>
      </c>
      <c r="G47" s="14">
        <f t="shared" si="2"/>
        <v>7260</v>
      </c>
      <c r="H47" s="40"/>
      <c r="I47" s="40"/>
      <c r="J47" s="14"/>
      <c r="K47" s="37"/>
    </row>
    <row r="48" s="1" customFormat="1" ht="135" customHeight="1" spans="1:11">
      <c r="A48" s="43">
        <v>40</v>
      </c>
      <c r="B48" s="42" t="s">
        <v>96</v>
      </c>
      <c r="C48" s="44" t="s">
        <v>97</v>
      </c>
      <c r="D48" s="14" t="s">
        <v>30</v>
      </c>
      <c r="E48" s="45">
        <v>30</v>
      </c>
      <c r="F48" s="14">
        <v>60</v>
      </c>
      <c r="G48" s="14">
        <f t="shared" si="2"/>
        <v>1800</v>
      </c>
      <c r="H48" s="40"/>
      <c r="I48" s="40"/>
      <c r="J48" s="14" t="s">
        <v>37</v>
      </c>
      <c r="K48" s="37"/>
    </row>
    <row r="49" s="1" customFormat="1" ht="141" customHeight="1" spans="1:11">
      <c r="A49" s="43">
        <v>41</v>
      </c>
      <c r="B49" s="42" t="s">
        <v>98</v>
      </c>
      <c r="C49" s="44" t="s">
        <v>99</v>
      </c>
      <c r="D49" s="14" t="s">
        <v>47</v>
      </c>
      <c r="E49" s="14">
        <f>27*8*2</f>
        <v>432</v>
      </c>
      <c r="F49" s="14">
        <v>15</v>
      </c>
      <c r="G49" s="14">
        <f t="shared" si="2"/>
        <v>6480</v>
      </c>
      <c r="H49" s="40"/>
      <c r="I49" s="40"/>
      <c r="J49" s="14"/>
      <c r="K49" s="37"/>
    </row>
    <row r="50" s="1" customFormat="1" ht="141" customHeight="1" spans="1:11">
      <c r="A50" s="43">
        <v>42</v>
      </c>
      <c r="B50" s="42" t="s">
        <v>155</v>
      </c>
      <c r="C50" s="44" t="s">
        <v>156</v>
      </c>
      <c r="D50" s="42" t="s">
        <v>157</v>
      </c>
      <c r="E50" s="14">
        <v>3</v>
      </c>
      <c r="F50" s="14">
        <v>30000</v>
      </c>
      <c r="G50" s="14">
        <f t="shared" si="2"/>
        <v>90000</v>
      </c>
      <c r="H50" s="40"/>
      <c r="I50" s="40"/>
      <c r="J50" s="14"/>
      <c r="K50" s="37"/>
    </row>
    <row r="51" s="34" customFormat="1" ht="41" customHeight="1" spans="1:11">
      <c r="A51" s="43"/>
      <c r="B51" s="16" t="s">
        <v>100</v>
      </c>
      <c r="C51" s="16"/>
      <c r="D51" s="16"/>
      <c r="E51" s="16"/>
      <c r="F51" s="16"/>
      <c r="G51" s="55">
        <f>SUM(G5:G50)</f>
        <v>724008.32</v>
      </c>
      <c r="H51" s="46"/>
      <c r="I51" s="50"/>
      <c r="J51" s="51"/>
      <c r="K51" s="52"/>
    </row>
    <row r="52" s="1" customFormat="1" spans="1:11">
      <c r="A52" s="4"/>
      <c r="B52" s="35"/>
      <c r="C52" s="5"/>
      <c r="D52" s="4"/>
      <c r="E52" s="4"/>
      <c r="F52" s="4"/>
      <c r="G52" s="4"/>
      <c r="H52" s="6"/>
      <c r="I52" s="36"/>
      <c r="K52" s="37"/>
    </row>
    <row r="53" s="1" customFormat="1" spans="1:11">
      <c r="A53" s="4"/>
      <c r="B53" s="35"/>
      <c r="C53" s="5"/>
      <c r="D53" s="4"/>
      <c r="E53" s="4"/>
      <c r="F53" s="4"/>
      <c r="G53" s="4"/>
      <c r="H53" s="6"/>
      <c r="I53" s="36"/>
      <c r="K53" s="37"/>
    </row>
    <row r="54" s="1" customFormat="1" spans="1:11">
      <c r="A54" s="4"/>
      <c r="B54" s="35"/>
      <c r="C54" s="5"/>
      <c r="D54" s="4"/>
      <c r="E54" s="4"/>
      <c r="F54" s="4"/>
      <c r="G54" s="4"/>
      <c r="H54" s="6"/>
      <c r="I54" s="36"/>
      <c r="K54" s="37"/>
    </row>
    <row r="55" s="1" customFormat="1" spans="1:11">
      <c r="A55" s="4"/>
      <c r="B55" s="35"/>
      <c r="C55" s="5"/>
      <c r="D55" s="4"/>
      <c r="E55" s="4"/>
      <c r="F55" s="4"/>
      <c r="G55" s="4"/>
      <c r="H55" s="6"/>
      <c r="I55" s="36"/>
      <c r="K55" s="37"/>
    </row>
    <row r="56" s="1" customFormat="1" spans="1:11">
      <c r="A56" s="4"/>
      <c r="B56" s="35"/>
      <c r="C56" s="5"/>
      <c r="D56" s="4"/>
      <c r="E56" s="4"/>
      <c r="F56" s="4"/>
      <c r="G56" s="4"/>
      <c r="H56" s="6"/>
      <c r="I56" s="36"/>
      <c r="K56" s="37"/>
    </row>
    <row r="57" s="1" customFormat="1" spans="1:11">
      <c r="A57" s="4"/>
      <c r="B57" s="35"/>
      <c r="C57" s="5"/>
      <c r="D57" s="4"/>
      <c r="E57" s="4"/>
      <c r="F57" s="4"/>
      <c r="G57" s="4"/>
      <c r="H57" s="6"/>
      <c r="I57" s="36"/>
      <c r="K57" s="37"/>
    </row>
    <row r="58" s="1" customFormat="1" spans="1:11">
      <c r="A58" s="4"/>
      <c r="B58" s="35"/>
      <c r="C58" s="5"/>
      <c r="D58" s="4"/>
      <c r="E58" s="4"/>
      <c r="F58" s="4"/>
      <c r="G58" s="4"/>
      <c r="H58" s="6"/>
      <c r="I58" s="36"/>
      <c r="K58" s="37"/>
    </row>
    <row r="59" s="1" customFormat="1" spans="1:11">
      <c r="A59" s="4"/>
      <c r="B59" s="35"/>
      <c r="C59" s="5"/>
      <c r="D59" s="4"/>
      <c r="E59" s="4"/>
      <c r="F59" s="4"/>
      <c r="G59" s="4"/>
      <c r="H59" s="6"/>
      <c r="I59" s="36"/>
      <c r="K59" s="37"/>
    </row>
    <row r="60" s="1" customFormat="1" spans="1:11">
      <c r="A60" s="4"/>
      <c r="B60" s="35"/>
      <c r="C60" s="5"/>
      <c r="D60" s="4"/>
      <c r="E60" s="4"/>
      <c r="F60" s="4"/>
      <c r="G60" s="4"/>
      <c r="H60" s="6"/>
      <c r="I60" s="36"/>
      <c r="K60" s="37"/>
    </row>
    <row r="61" s="1" customFormat="1" spans="1:11">
      <c r="A61" s="4"/>
      <c r="B61" s="35"/>
      <c r="C61" s="5"/>
      <c r="D61" s="4"/>
      <c r="E61" s="4"/>
      <c r="F61" s="4"/>
      <c r="G61" s="4"/>
      <c r="H61" s="6"/>
      <c r="I61" s="36"/>
      <c r="K61" s="37"/>
    </row>
    <row r="62" s="1" customFormat="1" spans="1:11">
      <c r="A62" s="4"/>
      <c r="B62" s="35"/>
      <c r="C62" s="5"/>
      <c r="D62" s="4"/>
      <c r="E62" s="4"/>
      <c r="F62" s="4"/>
      <c r="G62" s="4"/>
      <c r="H62" s="6"/>
      <c r="I62" s="36"/>
      <c r="K62" s="37"/>
    </row>
    <row r="63" s="1" customFormat="1" spans="1:11">
      <c r="A63" s="4"/>
      <c r="B63" s="35"/>
      <c r="C63" s="5"/>
      <c r="D63" s="4"/>
      <c r="E63" s="4"/>
      <c r="F63" s="4"/>
      <c r="G63" s="4"/>
      <c r="H63" s="6"/>
      <c r="I63" s="36"/>
      <c r="K63" s="37"/>
    </row>
    <row r="64" s="1" customFormat="1" spans="1:11">
      <c r="A64" s="4"/>
      <c r="B64" s="35"/>
      <c r="C64" s="5"/>
      <c r="D64" s="4"/>
      <c r="E64" s="4"/>
      <c r="F64" s="4"/>
      <c r="G64" s="4"/>
      <c r="H64" s="6"/>
      <c r="I64" s="36"/>
      <c r="K64" s="37"/>
    </row>
    <row r="65" s="1" customFormat="1" spans="1:11">
      <c r="A65" s="4"/>
      <c r="B65" s="35"/>
      <c r="C65" s="5"/>
      <c r="D65" s="4"/>
      <c r="E65" s="4"/>
      <c r="F65" s="4"/>
      <c r="G65" s="4"/>
      <c r="H65" s="6"/>
      <c r="I65" s="36"/>
      <c r="K65" s="37"/>
    </row>
    <row r="66" s="1" customFormat="1" spans="1:11">
      <c r="A66" s="4"/>
      <c r="B66" s="35"/>
      <c r="C66" s="5"/>
      <c r="D66" s="4"/>
      <c r="E66" s="4"/>
      <c r="F66" s="4"/>
      <c r="G66" s="4"/>
      <c r="H66" s="6"/>
      <c r="I66" s="36"/>
      <c r="K66" s="37"/>
    </row>
    <row r="67" s="1" customFormat="1" spans="1:11">
      <c r="A67" s="4"/>
      <c r="B67" s="35"/>
      <c r="C67" s="5"/>
      <c r="D67" s="4"/>
      <c r="E67" s="4"/>
      <c r="F67" s="4"/>
      <c r="G67" s="4"/>
      <c r="H67" s="6"/>
      <c r="I67" s="36"/>
      <c r="K67" s="37"/>
    </row>
    <row r="68" s="1" customFormat="1" spans="1:11">
      <c r="A68" s="4"/>
      <c r="B68" s="35"/>
      <c r="C68" s="5"/>
      <c r="D68" s="4"/>
      <c r="E68" s="4"/>
      <c r="F68" s="4"/>
      <c r="G68" s="4"/>
      <c r="H68" s="6"/>
      <c r="I68" s="36"/>
      <c r="K68" s="37"/>
    </row>
    <row r="69" s="1" customFormat="1" spans="1:11">
      <c r="A69" s="4"/>
      <c r="B69" s="35"/>
      <c r="C69" s="5"/>
      <c r="D69" s="4"/>
      <c r="E69" s="4"/>
      <c r="F69" s="4"/>
      <c r="G69" s="4"/>
      <c r="H69" s="6"/>
      <c r="I69" s="36"/>
      <c r="K69" s="37"/>
    </row>
    <row r="70" s="1" customFormat="1" spans="1:11">
      <c r="A70" s="4"/>
      <c r="B70" s="35"/>
      <c r="C70" s="5"/>
      <c r="D70" s="4"/>
      <c r="E70" s="4"/>
      <c r="F70" s="4"/>
      <c r="G70" s="4"/>
      <c r="H70" s="6"/>
      <c r="I70" s="36"/>
      <c r="K70" s="37"/>
    </row>
    <row r="71" s="1" customFormat="1" spans="1:11">
      <c r="A71" s="4"/>
      <c r="B71" s="35"/>
      <c r="C71" s="5"/>
      <c r="D71" s="4"/>
      <c r="E71" s="4"/>
      <c r="F71" s="4"/>
      <c r="G71" s="4"/>
      <c r="H71" s="6"/>
      <c r="I71" s="36"/>
      <c r="K71" s="37"/>
    </row>
    <row r="72" s="1" customFormat="1" spans="1:11">
      <c r="A72" s="4"/>
      <c r="B72" s="35"/>
      <c r="C72" s="5"/>
      <c r="D72" s="4"/>
      <c r="E72" s="4"/>
      <c r="F72" s="4"/>
      <c r="G72" s="4"/>
      <c r="H72" s="6"/>
      <c r="I72" s="36"/>
      <c r="K72" s="37"/>
    </row>
    <row r="73" s="1" customFormat="1" spans="1:11">
      <c r="A73" s="4"/>
      <c r="B73" s="35"/>
      <c r="C73" s="5"/>
      <c r="D73" s="4"/>
      <c r="E73" s="4"/>
      <c r="F73" s="4"/>
      <c r="G73" s="4"/>
      <c r="H73" s="6"/>
      <c r="I73" s="36"/>
      <c r="K73" s="37"/>
    </row>
    <row r="74" s="1" customFormat="1" spans="1:11">
      <c r="A74" s="4"/>
      <c r="B74" s="35"/>
      <c r="C74" s="5"/>
      <c r="D74" s="4"/>
      <c r="E74" s="4"/>
      <c r="F74" s="4"/>
      <c r="G74" s="4"/>
      <c r="H74" s="6"/>
      <c r="I74" s="36"/>
      <c r="K74" s="37"/>
    </row>
    <row r="75" s="1" customFormat="1" spans="1:11">
      <c r="A75" s="4"/>
      <c r="B75" s="35"/>
      <c r="C75" s="5"/>
      <c r="D75" s="4"/>
      <c r="E75" s="4"/>
      <c r="F75" s="4"/>
      <c r="G75" s="4"/>
      <c r="H75" s="6"/>
      <c r="I75" s="36"/>
      <c r="K75" s="37"/>
    </row>
    <row r="76" s="1" customFormat="1" spans="1:11">
      <c r="A76" s="4"/>
      <c r="B76" s="35"/>
      <c r="C76" s="5"/>
      <c r="D76" s="4"/>
      <c r="E76" s="4"/>
      <c r="F76" s="4"/>
      <c r="G76" s="4"/>
      <c r="H76" s="6"/>
      <c r="I76" s="36"/>
      <c r="K76" s="37"/>
    </row>
    <row r="77" s="1" customFormat="1" spans="1:11">
      <c r="A77" s="4"/>
      <c r="B77" s="35"/>
      <c r="C77" s="5"/>
      <c r="D77" s="4"/>
      <c r="E77" s="4"/>
      <c r="F77" s="4"/>
      <c r="G77" s="4"/>
      <c r="H77" s="6"/>
      <c r="I77" s="36"/>
      <c r="K77" s="37"/>
    </row>
    <row r="78" s="1" customFormat="1" spans="1:11">
      <c r="A78" s="4"/>
      <c r="B78" s="35"/>
      <c r="C78" s="5"/>
      <c r="D78" s="4"/>
      <c r="E78" s="4"/>
      <c r="F78" s="4"/>
      <c r="G78" s="4"/>
      <c r="H78" s="6"/>
      <c r="I78" s="36"/>
      <c r="K78" s="37"/>
    </row>
    <row r="79" s="1" customFormat="1" spans="1:11">
      <c r="A79" s="4"/>
      <c r="B79" s="35"/>
      <c r="C79" s="5"/>
      <c r="D79" s="4"/>
      <c r="E79" s="4"/>
      <c r="F79" s="4"/>
      <c r="G79" s="4"/>
      <c r="H79" s="6"/>
      <c r="I79" s="36"/>
      <c r="K79" s="37"/>
    </row>
    <row r="80" s="1" customFormat="1" spans="1:11">
      <c r="A80" s="4"/>
      <c r="B80" s="35"/>
      <c r="C80" s="5"/>
      <c r="D80" s="4"/>
      <c r="E80" s="4"/>
      <c r="F80" s="4"/>
      <c r="G80" s="4"/>
      <c r="H80" s="6"/>
      <c r="I80" s="36"/>
      <c r="K80" s="37"/>
    </row>
    <row r="81" s="1" customFormat="1" spans="1:11">
      <c r="A81" s="4"/>
      <c r="B81" s="35"/>
      <c r="C81" s="5"/>
      <c r="D81" s="4"/>
      <c r="E81" s="4"/>
      <c r="F81" s="4"/>
      <c r="G81" s="4"/>
      <c r="H81" s="6"/>
      <c r="I81" s="36"/>
      <c r="K81" s="37"/>
    </row>
    <row r="82" s="1" customFormat="1" spans="1:11">
      <c r="A82" s="4"/>
      <c r="B82" s="35"/>
      <c r="C82" s="5"/>
      <c r="D82" s="4"/>
      <c r="E82" s="4"/>
      <c r="F82" s="4"/>
      <c r="G82" s="4"/>
      <c r="H82" s="6"/>
      <c r="I82" s="36"/>
      <c r="K82" s="37"/>
    </row>
    <row r="83" s="1" customFormat="1" spans="1:11">
      <c r="A83" s="4"/>
      <c r="B83" s="35"/>
      <c r="C83" s="5"/>
      <c r="D83" s="4"/>
      <c r="E83" s="4"/>
      <c r="F83" s="4"/>
      <c r="G83" s="4"/>
      <c r="H83" s="6"/>
      <c r="I83" s="36"/>
      <c r="K83" s="37"/>
    </row>
    <row r="84" s="1" customFormat="1" spans="1:11">
      <c r="A84" s="4"/>
      <c r="B84" s="35"/>
      <c r="C84" s="5"/>
      <c r="D84" s="4"/>
      <c r="E84" s="4"/>
      <c r="F84" s="4"/>
      <c r="G84" s="4"/>
      <c r="H84" s="6"/>
      <c r="I84" s="36"/>
      <c r="K84" s="37"/>
    </row>
    <row r="85" s="1" customFormat="1" spans="1:11">
      <c r="A85" s="4"/>
      <c r="B85" s="35"/>
      <c r="C85" s="5"/>
      <c r="D85" s="4"/>
      <c r="E85" s="4"/>
      <c r="F85" s="4"/>
      <c r="G85" s="4"/>
      <c r="H85" s="6"/>
      <c r="I85" s="36"/>
      <c r="K85" s="37"/>
    </row>
    <row r="86" s="1" customFormat="1" spans="1:11">
      <c r="A86" s="4"/>
      <c r="B86" s="35"/>
      <c r="C86" s="5"/>
      <c r="D86" s="4"/>
      <c r="E86" s="4"/>
      <c r="F86" s="4"/>
      <c r="G86" s="4"/>
      <c r="H86" s="6"/>
      <c r="I86" s="36"/>
      <c r="K86" s="37"/>
    </row>
    <row r="87" s="1" customFormat="1" spans="1:11">
      <c r="A87" s="4"/>
      <c r="B87" s="35"/>
      <c r="C87" s="5"/>
      <c r="D87" s="4"/>
      <c r="E87" s="4"/>
      <c r="F87" s="4"/>
      <c r="G87" s="4"/>
      <c r="H87" s="6"/>
      <c r="I87" s="36"/>
      <c r="K87" s="37"/>
    </row>
    <row r="88" s="1" customFormat="1" spans="1:11">
      <c r="A88" s="4"/>
      <c r="B88" s="35"/>
      <c r="C88" s="5"/>
      <c r="D88" s="4"/>
      <c r="E88" s="4"/>
      <c r="F88" s="4"/>
      <c r="G88" s="4"/>
      <c r="H88" s="6"/>
      <c r="I88" s="36"/>
      <c r="K88" s="37"/>
    </row>
    <row r="89" s="1" customFormat="1" spans="1:11">
      <c r="A89" s="4"/>
      <c r="B89" s="35"/>
      <c r="C89" s="5"/>
      <c r="D89" s="4"/>
      <c r="E89" s="4"/>
      <c r="F89" s="4"/>
      <c r="G89" s="4"/>
      <c r="H89" s="6"/>
      <c r="I89" s="36"/>
      <c r="K89" s="37"/>
    </row>
    <row r="90" s="1" customFormat="1" spans="1:11">
      <c r="A90" s="4"/>
      <c r="B90" s="35"/>
      <c r="C90" s="5"/>
      <c r="D90" s="4"/>
      <c r="E90" s="4"/>
      <c r="F90" s="4"/>
      <c r="G90" s="4"/>
      <c r="H90" s="6"/>
      <c r="I90" s="36"/>
      <c r="K90" s="37"/>
    </row>
    <row r="91" s="1" customFormat="1" spans="1:11">
      <c r="A91" s="4"/>
      <c r="B91" s="35"/>
      <c r="C91" s="5"/>
      <c r="D91" s="4"/>
      <c r="E91" s="4"/>
      <c r="F91" s="4"/>
      <c r="G91" s="4"/>
      <c r="H91" s="6"/>
      <c r="I91" s="36"/>
      <c r="K91" s="37"/>
    </row>
    <row r="92" s="1" customFormat="1" spans="1:11">
      <c r="A92" s="4"/>
      <c r="B92" s="35"/>
      <c r="C92" s="5"/>
      <c r="D92" s="4"/>
      <c r="E92" s="4"/>
      <c r="F92" s="4"/>
      <c r="G92" s="4"/>
      <c r="H92" s="6"/>
      <c r="I92" s="36"/>
      <c r="K92" s="37"/>
    </row>
    <row r="93" s="1" customFormat="1" spans="1:11">
      <c r="A93" s="4"/>
      <c r="B93" s="35"/>
      <c r="C93" s="5"/>
      <c r="D93" s="4"/>
      <c r="E93" s="4"/>
      <c r="F93" s="4"/>
      <c r="G93" s="4"/>
      <c r="H93" s="6"/>
      <c r="I93" s="36"/>
      <c r="K93" s="37"/>
    </row>
    <row r="94" s="1" customFormat="1" spans="1:11">
      <c r="A94" s="4"/>
      <c r="B94" s="35"/>
      <c r="C94" s="5"/>
      <c r="D94" s="4"/>
      <c r="E94" s="4"/>
      <c r="F94" s="4"/>
      <c r="G94" s="4"/>
      <c r="H94" s="6"/>
      <c r="I94" s="36"/>
      <c r="K94" s="37"/>
    </row>
    <row r="95" s="1" customFormat="1" spans="1:11">
      <c r="A95" s="4"/>
      <c r="B95" s="35"/>
      <c r="C95" s="5"/>
      <c r="D95" s="4"/>
      <c r="E95" s="4"/>
      <c r="F95" s="4"/>
      <c r="G95" s="4"/>
      <c r="H95" s="6"/>
      <c r="I95" s="36"/>
      <c r="K95" s="37"/>
    </row>
  </sheetData>
  <mergeCells count="17">
    <mergeCell ref="A1:J1"/>
    <mergeCell ref="F2:G2"/>
    <mergeCell ref="H2:I2"/>
    <mergeCell ref="B5:C5"/>
    <mergeCell ref="B8:C8"/>
    <mergeCell ref="B23:C23"/>
    <mergeCell ref="B38:C38"/>
    <mergeCell ref="A2:A4"/>
    <mergeCell ref="B2:B4"/>
    <mergeCell ref="C2:C4"/>
    <mergeCell ref="D2:D4"/>
    <mergeCell ref="E2:E4"/>
    <mergeCell ref="F3:F4"/>
    <mergeCell ref="G3:G4"/>
    <mergeCell ref="H3:H4"/>
    <mergeCell ref="I3:I4"/>
    <mergeCell ref="J2:J4"/>
  </mergeCells>
  <pageMargins left="0.196527777777778" right="0.751388888888889" top="0.236111111111111" bottom="0.156944444444444" header="0.196527777777778" footer="0.0784722222222222"/>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0"/>
  <sheetViews>
    <sheetView topLeftCell="A11" workbookViewId="0">
      <selection activeCell="A12" sqref="$A12:$XFD13"/>
    </sheetView>
  </sheetViews>
  <sheetFormatPr defaultColWidth="9" defaultRowHeight="14.25"/>
  <cols>
    <col min="1" max="1" width="4.66666666666667" style="4"/>
    <col min="2" max="2" width="17.125" style="35" customWidth="1"/>
    <col min="3" max="3" width="50.125" style="5" customWidth="1"/>
    <col min="4" max="4" width="5.75" style="4" customWidth="1"/>
    <col min="5" max="5" width="12.35" style="4" customWidth="1"/>
    <col min="6" max="6" width="10.3833333333333" style="4" customWidth="1"/>
    <col min="7" max="7" width="12.3833333333333" style="4" customWidth="1"/>
    <col min="8" max="8" width="11.75" style="6" customWidth="1"/>
    <col min="9" max="9" width="12.5" style="36" customWidth="1"/>
    <col min="10" max="10" width="9" style="1"/>
    <col min="11" max="11" width="9" style="37"/>
    <col min="12" max="12" width="8.38333333333333" style="1" customWidth="1"/>
    <col min="13" max="16384" width="9" style="1"/>
  </cols>
  <sheetData>
    <row r="1" s="1" customFormat="1" ht="46" customHeight="1" spans="1:11">
      <c r="A1" s="38" t="s">
        <v>158</v>
      </c>
      <c r="B1" s="38"/>
      <c r="C1" s="38"/>
      <c r="D1" s="38"/>
      <c r="E1" s="38"/>
      <c r="F1" s="38"/>
      <c r="G1" s="38"/>
      <c r="H1" s="39"/>
      <c r="I1" s="45"/>
      <c r="J1" s="38"/>
      <c r="K1" s="37"/>
    </row>
    <row r="2" s="1" customFormat="1" spans="1:11">
      <c r="A2" s="14" t="s">
        <v>1</v>
      </c>
      <c r="B2" s="14" t="s">
        <v>2</v>
      </c>
      <c r="C2" s="14" t="s">
        <v>17</v>
      </c>
      <c r="D2" s="14" t="s">
        <v>18</v>
      </c>
      <c r="E2" s="14" t="s">
        <v>19</v>
      </c>
      <c r="F2" s="14" t="s">
        <v>20</v>
      </c>
      <c r="G2" s="14"/>
      <c r="H2" s="40" t="s">
        <v>21</v>
      </c>
      <c r="I2" s="40"/>
      <c r="J2" s="14" t="s">
        <v>6</v>
      </c>
      <c r="K2" s="37"/>
    </row>
    <row r="3" s="1" customFormat="1" spans="1:11">
      <c r="A3" s="14"/>
      <c r="B3" s="14"/>
      <c r="C3" s="14"/>
      <c r="D3" s="14"/>
      <c r="E3" s="14"/>
      <c r="F3" s="14" t="s">
        <v>22</v>
      </c>
      <c r="G3" s="14" t="s">
        <v>23</v>
      </c>
      <c r="H3" s="40" t="s">
        <v>24</v>
      </c>
      <c r="I3" s="40" t="s">
        <v>25</v>
      </c>
      <c r="J3" s="14"/>
      <c r="K3" s="37"/>
    </row>
    <row r="4" s="1" customFormat="1" spans="1:11">
      <c r="A4" s="14"/>
      <c r="B4" s="14"/>
      <c r="C4" s="14"/>
      <c r="D4" s="14"/>
      <c r="E4" s="14"/>
      <c r="F4" s="14"/>
      <c r="G4" s="14"/>
      <c r="H4" s="40"/>
      <c r="I4" s="40"/>
      <c r="J4" s="14"/>
      <c r="K4" s="37"/>
    </row>
    <row r="5" s="1" customFormat="1" spans="1:11">
      <c r="A5" s="41" t="s">
        <v>159</v>
      </c>
      <c r="B5" s="42"/>
      <c r="C5" s="42"/>
      <c r="D5" s="42"/>
      <c r="E5" s="42"/>
      <c r="F5" s="14"/>
      <c r="G5" s="14"/>
      <c r="H5" s="40"/>
      <c r="I5" s="40"/>
      <c r="J5" s="14"/>
      <c r="K5" s="37"/>
    </row>
    <row r="6" s="1" customFormat="1" ht="142" customHeight="1" spans="1:11">
      <c r="A6" s="43">
        <v>1</v>
      </c>
      <c r="B6" s="42" t="s">
        <v>160</v>
      </c>
      <c r="C6" s="44" t="s">
        <v>161</v>
      </c>
      <c r="D6" s="14" t="s">
        <v>30</v>
      </c>
      <c r="E6" s="14">
        <f>800-324</f>
        <v>476</v>
      </c>
      <c r="F6" s="14">
        <v>60</v>
      </c>
      <c r="G6" s="14">
        <f>E6*F6</f>
        <v>28560</v>
      </c>
      <c r="H6" s="40"/>
      <c r="I6" s="40"/>
      <c r="J6" s="14" t="s">
        <v>37</v>
      </c>
      <c r="K6" s="37"/>
    </row>
    <row r="7" s="1" customFormat="1" ht="142" customHeight="1" spans="1:11">
      <c r="A7" s="43">
        <v>2</v>
      </c>
      <c r="B7" s="42" t="s">
        <v>162</v>
      </c>
      <c r="C7" s="44" t="s">
        <v>163</v>
      </c>
      <c r="D7" s="14" t="s">
        <v>30</v>
      </c>
      <c r="E7" s="45">
        <f>12*27.78*0.18+324</f>
        <v>384.0048</v>
      </c>
      <c r="F7" s="14">
        <v>60</v>
      </c>
      <c r="G7" s="45">
        <f>E7*F7</f>
        <v>23040.288</v>
      </c>
      <c r="H7" s="40"/>
      <c r="I7" s="40"/>
      <c r="J7" s="14" t="s">
        <v>37</v>
      </c>
      <c r="K7" s="37"/>
    </row>
    <row r="8" s="1" customFormat="1" ht="142" customHeight="1" spans="1:11">
      <c r="A8" s="43">
        <v>3</v>
      </c>
      <c r="B8" s="42" t="s">
        <v>164</v>
      </c>
      <c r="C8" s="44" t="s">
        <v>165</v>
      </c>
      <c r="D8" s="14" t="s">
        <v>52</v>
      </c>
      <c r="E8" s="14">
        <v>11</v>
      </c>
      <c r="F8" s="14">
        <v>1500</v>
      </c>
      <c r="G8" s="14">
        <f>E8*F8</f>
        <v>16500</v>
      </c>
      <c r="H8" s="40"/>
      <c r="I8" s="40"/>
      <c r="J8" s="14" t="s">
        <v>53</v>
      </c>
      <c r="K8" s="37"/>
    </row>
    <row r="9" s="1" customFormat="1" ht="142" customHeight="1" spans="1:11">
      <c r="A9" s="43">
        <v>4</v>
      </c>
      <c r="B9" s="42" t="s">
        <v>166</v>
      </c>
      <c r="C9" s="44" t="s">
        <v>167</v>
      </c>
      <c r="D9" s="14" t="s">
        <v>47</v>
      </c>
      <c r="E9" s="14">
        <v>1200</v>
      </c>
      <c r="F9" s="14">
        <v>60</v>
      </c>
      <c r="G9" s="14">
        <f>E9*F9</f>
        <v>72000</v>
      </c>
      <c r="H9" s="40"/>
      <c r="I9" s="40"/>
      <c r="J9" s="14"/>
      <c r="K9" s="37"/>
    </row>
    <row r="10" s="1" customFormat="1" ht="107" customHeight="1" spans="1:11">
      <c r="A10" s="43">
        <v>5</v>
      </c>
      <c r="B10" s="42" t="s">
        <v>168</v>
      </c>
      <c r="C10" s="44" t="s">
        <v>169</v>
      </c>
      <c r="D10" s="14" t="s">
        <v>30</v>
      </c>
      <c r="E10" s="14">
        <v>800</v>
      </c>
      <c r="F10" s="14">
        <v>60</v>
      </c>
      <c r="G10" s="14">
        <f>E10*F10</f>
        <v>48000</v>
      </c>
      <c r="H10" s="40"/>
      <c r="I10" s="40"/>
      <c r="J10" s="14"/>
      <c r="K10" s="37"/>
    </row>
    <row r="11" s="1" customFormat="1" spans="1:11">
      <c r="A11" s="41" t="s">
        <v>170</v>
      </c>
      <c r="B11" s="42"/>
      <c r="C11" s="44"/>
      <c r="D11" s="42"/>
      <c r="E11" s="14"/>
      <c r="F11" s="14"/>
      <c r="G11" s="14"/>
      <c r="H11" s="40"/>
      <c r="I11" s="40"/>
      <c r="J11" s="14"/>
      <c r="K11" s="37"/>
    </row>
    <row r="12" s="34" customFormat="1" ht="111" customHeight="1" spans="1:11">
      <c r="A12" s="43">
        <v>9</v>
      </c>
      <c r="B12" s="42" t="s">
        <v>171</v>
      </c>
      <c r="C12" s="44" t="s">
        <v>172</v>
      </c>
      <c r="D12" s="42" t="s">
        <v>173</v>
      </c>
      <c r="E12" s="16">
        <v>1</v>
      </c>
      <c r="F12" s="16">
        <f>(300*90+1000*90+3500*3)</f>
        <v>127500</v>
      </c>
      <c r="G12" s="14">
        <f>E12*F12</f>
        <v>127500</v>
      </c>
      <c r="H12" s="46"/>
      <c r="I12" s="50"/>
      <c r="J12" s="51"/>
      <c r="K12" s="52"/>
    </row>
    <row r="13" s="34" customFormat="1" ht="111" customHeight="1" spans="1:11">
      <c r="A13" s="43">
        <v>10</v>
      </c>
      <c r="B13" s="42" t="s">
        <v>174</v>
      </c>
      <c r="C13" s="44" t="s">
        <v>175</v>
      </c>
      <c r="D13" s="42" t="s">
        <v>173</v>
      </c>
      <c r="E13" s="16">
        <v>1</v>
      </c>
      <c r="F13" s="16">
        <v>10000</v>
      </c>
      <c r="G13" s="14">
        <f>E13*F13</f>
        <v>10000</v>
      </c>
      <c r="H13" s="46"/>
      <c r="I13" s="50"/>
      <c r="J13" s="51"/>
      <c r="K13" s="52"/>
    </row>
    <row r="14" s="34" customFormat="1" spans="1:11">
      <c r="A14" s="41" t="s">
        <v>176</v>
      </c>
      <c r="B14" s="42"/>
      <c r="C14" s="44"/>
      <c r="D14" s="42"/>
      <c r="E14" s="16"/>
      <c r="F14" s="16"/>
      <c r="G14" s="14"/>
      <c r="H14" s="46"/>
      <c r="I14" s="50"/>
      <c r="J14" s="51"/>
      <c r="K14" s="52"/>
    </row>
    <row r="15" s="34" customFormat="1" ht="178" customHeight="1" spans="1:11">
      <c r="A15" s="43">
        <v>11</v>
      </c>
      <c r="B15" s="42" t="s">
        <v>177</v>
      </c>
      <c r="C15" s="44" t="s">
        <v>178</v>
      </c>
      <c r="D15" s="42" t="s">
        <v>173</v>
      </c>
      <c r="E15" s="16">
        <v>1</v>
      </c>
      <c r="F15" s="16">
        <v>20000</v>
      </c>
      <c r="G15" s="14">
        <f>E15*F15</f>
        <v>20000</v>
      </c>
      <c r="H15" s="46"/>
      <c r="I15" s="50"/>
      <c r="J15" s="51"/>
      <c r="K15" s="52"/>
    </row>
    <row r="16" s="3" customFormat="1" ht="33" customHeight="1" spans="1:11">
      <c r="A16" s="47"/>
      <c r="B16" s="12" t="s">
        <v>100</v>
      </c>
      <c r="C16" s="12"/>
      <c r="D16" s="12"/>
      <c r="E16" s="12"/>
      <c r="F16" s="12"/>
      <c r="G16" s="48">
        <f>SUM(G6:G15)</f>
        <v>345600.288</v>
      </c>
      <c r="H16" s="32"/>
      <c r="I16" s="53"/>
      <c r="J16" s="20"/>
      <c r="K16" s="54"/>
    </row>
    <row r="17" s="1" customFormat="1" ht="36" customHeight="1" spans="1:11">
      <c r="A17" s="49" t="s">
        <v>179</v>
      </c>
      <c r="B17" s="49"/>
      <c r="C17" s="49"/>
      <c r="D17" s="49"/>
      <c r="E17" s="49"/>
      <c r="F17" s="49"/>
      <c r="G17" s="49"/>
      <c r="H17" s="49"/>
      <c r="I17" s="49"/>
      <c r="J17" s="49"/>
      <c r="K17" s="37"/>
    </row>
    <row r="18" s="1" customFormat="1" spans="1:11">
      <c r="A18" s="4"/>
      <c r="B18" s="35"/>
      <c r="C18" s="5"/>
      <c r="D18" s="4"/>
      <c r="E18" s="4"/>
      <c r="F18" s="4"/>
      <c r="G18" s="4"/>
      <c r="H18" s="6"/>
      <c r="I18" s="36"/>
      <c r="K18" s="37"/>
    </row>
    <row r="19" s="1" customFormat="1" spans="1:11">
      <c r="A19" s="4"/>
      <c r="B19" s="35"/>
      <c r="C19" s="5"/>
      <c r="D19" s="4"/>
      <c r="E19" s="4"/>
      <c r="F19" s="4"/>
      <c r="G19" s="4"/>
      <c r="H19" s="6"/>
      <c r="I19" s="36"/>
      <c r="K19" s="37"/>
    </row>
    <row r="20" s="1" customFormat="1" spans="1:11">
      <c r="A20" s="4"/>
      <c r="B20" s="35"/>
      <c r="C20" s="5"/>
      <c r="D20" s="4"/>
      <c r="E20" s="4"/>
      <c r="F20" s="4"/>
      <c r="G20" s="4"/>
      <c r="H20" s="6"/>
      <c r="I20" s="36"/>
      <c r="K20" s="37"/>
    </row>
    <row r="21" s="1" customFormat="1" spans="1:11">
      <c r="A21" s="4"/>
      <c r="B21" s="35"/>
      <c r="C21" s="5"/>
      <c r="D21" s="4"/>
      <c r="E21" s="4"/>
      <c r="F21" s="4"/>
      <c r="G21" s="4"/>
      <c r="H21" s="6"/>
      <c r="I21" s="36"/>
      <c r="K21" s="37"/>
    </row>
    <row r="22" s="1" customFormat="1" spans="1:11">
      <c r="A22" s="4"/>
      <c r="B22" s="35"/>
      <c r="C22" s="5"/>
      <c r="D22" s="4"/>
      <c r="E22" s="4"/>
      <c r="F22" s="4"/>
      <c r="G22" s="4"/>
      <c r="H22" s="6"/>
      <c r="I22" s="36"/>
      <c r="K22" s="37"/>
    </row>
    <row r="23" s="1" customFormat="1" spans="1:11">
      <c r="A23" s="4"/>
      <c r="B23" s="35"/>
      <c r="C23" s="5"/>
      <c r="D23" s="4"/>
      <c r="E23" s="4"/>
      <c r="F23" s="4"/>
      <c r="G23" s="4"/>
      <c r="H23" s="6"/>
      <c r="I23" s="36"/>
      <c r="K23" s="37"/>
    </row>
    <row r="24" s="1" customFormat="1" spans="1:11">
      <c r="A24" s="4"/>
      <c r="B24" s="35"/>
      <c r="C24" s="5"/>
      <c r="D24" s="4"/>
      <c r="E24" s="4"/>
      <c r="F24" s="4"/>
      <c r="G24" s="4"/>
      <c r="H24" s="6"/>
      <c r="I24" s="36"/>
      <c r="K24" s="37"/>
    </row>
    <row r="25" s="1" customFormat="1" spans="1:11">
      <c r="A25" s="4"/>
      <c r="B25" s="35"/>
      <c r="C25" s="5"/>
      <c r="D25" s="4"/>
      <c r="E25" s="4"/>
      <c r="F25" s="4"/>
      <c r="G25" s="4"/>
      <c r="H25" s="6"/>
      <c r="I25" s="36"/>
      <c r="K25" s="37"/>
    </row>
    <row r="26" s="1" customFormat="1" spans="1:11">
      <c r="A26" s="4"/>
      <c r="B26" s="35"/>
      <c r="C26" s="5"/>
      <c r="D26" s="4"/>
      <c r="E26" s="4"/>
      <c r="F26" s="4"/>
      <c r="G26" s="4"/>
      <c r="H26" s="6"/>
      <c r="I26" s="36"/>
      <c r="K26" s="37"/>
    </row>
    <row r="27" s="1" customFormat="1" spans="1:11">
      <c r="A27" s="4"/>
      <c r="B27" s="35"/>
      <c r="C27" s="5"/>
      <c r="D27" s="4"/>
      <c r="E27" s="4"/>
      <c r="F27" s="4"/>
      <c r="G27" s="4"/>
      <c r="H27" s="6"/>
      <c r="I27" s="36"/>
      <c r="K27" s="37"/>
    </row>
    <row r="28" s="1" customFormat="1" spans="1:11">
      <c r="A28" s="4"/>
      <c r="B28" s="35"/>
      <c r="C28" s="5"/>
      <c r="D28" s="4"/>
      <c r="E28" s="4"/>
      <c r="F28" s="4"/>
      <c r="G28" s="4"/>
      <c r="H28" s="6"/>
      <c r="I28" s="36"/>
      <c r="K28" s="37"/>
    </row>
    <row r="29" s="1" customFormat="1" spans="1:11">
      <c r="A29" s="4"/>
      <c r="B29" s="35"/>
      <c r="C29" s="5"/>
      <c r="D29" s="4"/>
      <c r="E29" s="4"/>
      <c r="F29" s="4"/>
      <c r="G29" s="4"/>
      <c r="H29" s="6"/>
      <c r="I29" s="36"/>
      <c r="K29" s="37"/>
    </row>
    <row r="30" s="1" customFormat="1" spans="1:11">
      <c r="A30" s="4"/>
      <c r="B30" s="35"/>
      <c r="C30" s="5"/>
      <c r="D30" s="4"/>
      <c r="E30" s="4"/>
      <c r="F30" s="4"/>
      <c r="G30" s="4"/>
      <c r="H30" s="6"/>
      <c r="I30" s="36"/>
      <c r="K30" s="37"/>
    </row>
    <row r="31" s="1" customFormat="1" spans="1:11">
      <c r="A31" s="4"/>
      <c r="B31" s="35"/>
      <c r="C31" s="5"/>
      <c r="D31" s="4"/>
      <c r="E31" s="4"/>
      <c r="F31" s="4"/>
      <c r="G31" s="4"/>
      <c r="H31" s="6"/>
      <c r="I31" s="36"/>
      <c r="K31" s="37"/>
    </row>
    <row r="32" s="1" customFormat="1" spans="1:11">
      <c r="A32" s="4"/>
      <c r="B32" s="35"/>
      <c r="C32" s="5"/>
      <c r="D32" s="4"/>
      <c r="E32" s="4"/>
      <c r="F32" s="4"/>
      <c r="G32" s="4"/>
      <c r="H32" s="6"/>
      <c r="I32" s="36"/>
      <c r="K32" s="37"/>
    </row>
    <row r="33" s="1" customFormat="1" spans="1:11">
      <c r="A33" s="4"/>
      <c r="B33" s="35"/>
      <c r="C33" s="5"/>
      <c r="D33" s="4"/>
      <c r="E33" s="4"/>
      <c r="F33" s="4"/>
      <c r="G33" s="4"/>
      <c r="H33" s="6"/>
      <c r="I33" s="36"/>
      <c r="K33" s="37"/>
    </row>
    <row r="34" s="1" customFormat="1" spans="1:11">
      <c r="A34" s="4"/>
      <c r="B34" s="35"/>
      <c r="C34" s="5"/>
      <c r="D34" s="4"/>
      <c r="E34" s="4"/>
      <c r="F34" s="4"/>
      <c r="G34" s="4"/>
      <c r="H34" s="6"/>
      <c r="I34" s="36"/>
      <c r="K34" s="37"/>
    </row>
    <row r="35" s="1" customFormat="1" spans="1:11">
      <c r="A35" s="4"/>
      <c r="B35" s="35"/>
      <c r="C35" s="5"/>
      <c r="D35" s="4"/>
      <c r="E35" s="4"/>
      <c r="F35" s="4"/>
      <c r="G35" s="4"/>
      <c r="H35" s="6"/>
      <c r="I35" s="36"/>
      <c r="K35" s="37"/>
    </row>
    <row r="36" s="1" customFormat="1" spans="1:11">
      <c r="A36" s="4"/>
      <c r="B36" s="35"/>
      <c r="C36" s="5"/>
      <c r="D36" s="4"/>
      <c r="E36" s="4"/>
      <c r="F36" s="4"/>
      <c r="G36" s="4"/>
      <c r="H36" s="6"/>
      <c r="I36" s="36"/>
      <c r="K36" s="37"/>
    </row>
    <row r="37" s="1" customFormat="1" spans="1:11">
      <c r="A37" s="4"/>
      <c r="B37" s="35"/>
      <c r="C37" s="5"/>
      <c r="D37" s="4"/>
      <c r="E37" s="4"/>
      <c r="F37" s="4"/>
      <c r="G37" s="4"/>
      <c r="H37" s="6"/>
      <c r="I37" s="36"/>
      <c r="K37" s="37"/>
    </row>
    <row r="38" s="1" customFormat="1" spans="1:11">
      <c r="A38" s="4"/>
      <c r="B38" s="35"/>
      <c r="C38" s="5"/>
      <c r="D38" s="4"/>
      <c r="E38" s="4"/>
      <c r="F38" s="4"/>
      <c r="G38" s="4"/>
      <c r="H38" s="6"/>
      <c r="I38" s="36"/>
      <c r="K38" s="37"/>
    </row>
    <row r="39" s="1" customFormat="1" spans="1:11">
      <c r="A39" s="4"/>
      <c r="B39" s="35"/>
      <c r="C39" s="5"/>
      <c r="D39" s="4"/>
      <c r="E39" s="4"/>
      <c r="F39" s="4"/>
      <c r="G39" s="4"/>
      <c r="H39" s="6"/>
      <c r="I39" s="36"/>
      <c r="K39" s="37"/>
    </row>
    <row r="40" s="1" customFormat="1" spans="1:11">
      <c r="A40" s="4"/>
      <c r="B40" s="35"/>
      <c r="C40" s="5"/>
      <c r="D40" s="4"/>
      <c r="E40" s="4"/>
      <c r="F40" s="4"/>
      <c r="G40" s="4"/>
      <c r="H40" s="6"/>
      <c r="I40" s="36"/>
      <c r="K40" s="37"/>
    </row>
    <row r="41" s="1" customFormat="1" spans="1:11">
      <c r="A41" s="4"/>
      <c r="B41" s="35"/>
      <c r="C41" s="5"/>
      <c r="D41" s="4"/>
      <c r="E41" s="4"/>
      <c r="F41" s="4"/>
      <c r="G41" s="4"/>
      <c r="H41" s="6"/>
      <c r="I41" s="36"/>
      <c r="K41" s="37"/>
    </row>
    <row r="42" s="1" customFormat="1" spans="1:11">
      <c r="A42" s="4"/>
      <c r="B42" s="35"/>
      <c r="C42" s="5"/>
      <c r="D42" s="4"/>
      <c r="E42" s="4"/>
      <c r="F42" s="4"/>
      <c r="G42" s="4"/>
      <c r="H42" s="6"/>
      <c r="I42" s="36"/>
      <c r="K42" s="37"/>
    </row>
    <row r="43" s="1" customFormat="1" spans="1:11">
      <c r="A43" s="4"/>
      <c r="B43" s="35"/>
      <c r="C43" s="5"/>
      <c r="D43" s="4"/>
      <c r="E43" s="4"/>
      <c r="F43" s="4"/>
      <c r="G43" s="4"/>
      <c r="H43" s="6"/>
      <c r="I43" s="36"/>
      <c r="K43" s="37"/>
    </row>
    <row r="44" s="1" customFormat="1" spans="1:11">
      <c r="A44" s="4"/>
      <c r="B44" s="35"/>
      <c r="C44" s="5"/>
      <c r="D44" s="4"/>
      <c r="E44" s="4"/>
      <c r="F44" s="4"/>
      <c r="G44" s="4"/>
      <c r="H44" s="6"/>
      <c r="I44" s="36"/>
      <c r="K44" s="37"/>
    </row>
    <row r="45" s="1" customFormat="1" spans="1:11">
      <c r="A45" s="4"/>
      <c r="B45" s="35"/>
      <c r="C45" s="5"/>
      <c r="D45" s="4"/>
      <c r="E45" s="4"/>
      <c r="F45" s="4"/>
      <c r="G45" s="4"/>
      <c r="H45" s="6"/>
      <c r="I45" s="36"/>
      <c r="K45" s="37"/>
    </row>
    <row r="46" s="1" customFormat="1" spans="1:11">
      <c r="A46" s="4"/>
      <c r="B46" s="35"/>
      <c r="C46" s="5"/>
      <c r="D46" s="4"/>
      <c r="E46" s="4"/>
      <c r="F46" s="4"/>
      <c r="G46" s="4"/>
      <c r="H46" s="6"/>
      <c r="I46" s="36"/>
      <c r="K46" s="37"/>
    </row>
    <row r="47" s="1" customFormat="1" spans="1:11">
      <c r="A47" s="4"/>
      <c r="B47" s="35"/>
      <c r="C47" s="5"/>
      <c r="D47" s="4"/>
      <c r="E47" s="4"/>
      <c r="F47" s="4"/>
      <c r="G47" s="4"/>
      <c r="H47" s="6"/>
      <c r="I47" s="36"/>
      <c r="K47" s="37"/>
    </row>
    <row r="48" s="1" customFormat="1" spans="1:11">
      <c r="A48" s="4"/>
      <c r="B48" s="35"/>
      <c r="C48" s="5"/>
      <c r="D48" s="4"/>
      <c r="E48" s="4"/>
      <c r="F48" s="4"/>
      <c r="G48" s="4"/>
      <c r="H48" s="6"/>
      <c r="I48" s="36"/>
      <c r="K48" s="37"/>
    </row>
    <row r="49" s="1" customFormat="1" spans="1:11">
      <c r="A49" s="4"/>
      <c r="B49" s="35"/>
      <c r="C49" s="5"/>
      <c r="D49" s="4"/>
      <c r="E49" s="4"/>
      <c r="F49" s="4"/>
      <c r="G49" s="4"/>
      <c r="H49" s="6"/>
      <c r="I49" s="36"/>
      <c r="K49" s="37"/>
    </row>
    <row r="50" s="1" customFormat="1" spans="1:11">
      <c r="A50" s="4"/>
      <c r="B50" s="35"/>
      <c r="C50" s="5"/>
      <c r="D50" s="4"/>
      <c r="E50" s="4"/>
      <c r="F50" s="4"/>
      <c r="G50" s="4"/>
      <c r="H50" s="6"/>
      <c r="I50" s="36"/>
      <c r="K50" s="37"/>
    </row>
    <row r="51" s="1" customFormat="1" spans="1:11">
      <c r="A51" s="4"/>
      <c r="B51" s="35"/>
      <c r="C51" s="5"/>
      <c r="D51" s="4"/>
      <c r="E51" s="4"/>
      <c r="F51" s="4"/>
      <c r="G51" s="4"/>
      <c r="H51" s="6"/>
      <c r="I51" s="36"/>
      <c r="K51" s="37"/>
    </row>
    <row r="52" s="1" customFormat="1" spans="1:11">
      <c r="A52" s="4"/>
      <c r="B52" s="35"/>
      <c r="C52" s="5"/>
      <c r="D52" s="4"/>
      <c r="E52" s="4"/>
      <c r="F52" s="4"/>
      <c r="G52" s="4"/>
      <c r="H52" s="6"/>
      <c r="I52" s="36"/>
      <c r="K52" s="37"/>
    </row>
    <row r="53" s="1" customFormat="1" spans="1:11">
      <c r="A53" s="4"/>
      <c r="B53" s="35"/>
      <c r="C53" s="5"/>
      <c r="D53" s="4"/>
      <c r="E53" s="4"/>
      <c r="F53" s="4"/>
      <c r="G53" s="4"/>
      <c r="H53" s="6"/>
      <c r="I53" s="36"/>
      <c r="K53" s="37"/>
    </row>
    <row r="54" s="1" customFormat="1" spans="1:11">
      <c r="A54" s="4"/>
      <c r="B54" s="35"/>
      <c r="C54" s="5"/>
      <c r="D54" s="4"/>
      <c r="E54" s="4"/>
      <c r="F54" s="4"/>
      <c r="G54" s="4"/>
      <c r="H54" s="6"/>
      <c r="I54" s="36"/>
      <c r="K54" s="37"/>
    </row>
    <row r="55" s="1" customFormat="1" spans="1:11">
      <c r="A55" s="4"/>
      <c r="B55" s="35"/>
      <c r="C55" s="5"/>
      <c r="D55" s="4"/>
      <c r="E55" s="4"/>
      <c r="F55" s="4"/>
      <c r="G55" s="4"/>
      <c r="H55" s="6"/>
      <c r="I55" s="36"/>
      <c r="K55" s="37"/>
    </row>
    <row r="56" s="1" customFormat="1" spans="1:11">
      <c r="A56" s="4"/>
      <c r="B56" s="35"/>
      <c r="C56" s="5"/>
      <c r="D56" s="4"/>
      <c r="E56" s="4"/>
      <c r="F56" s="4"/>
      <c r="G56" s="4"/>
      <c r="H56" s="6"/>
      <c r="I56" s="36"/>
      <c r="K56" s="37"/>
    </row>
    <row r="57" s="1" customFormat="1" spans="1:11">
      <c r="A57" s="4"/>
      <c r="B57" s="35"/>
      <c r="C57" s="5"/>
      <c r="D57" s="4"/>
      <c r="E57" s="4"/>
      <c r="F57" s="4"/>
      <c r="G57" s="4"/>
      <c r="H57" s="6"/>
      <c r="I57" s="36"/>
      <c r="K57" s="37"/>
    </row>
    <row r="58" s="1" customFormat="1" spans="1:11">
      <c r="A58" s="4"/>
      <c r="B58" s="35"/>
      <c r="C58" s="5"/>
      <c r="D58" s="4"/>
      <c r="E58" s="4"/>
      <c r="F58" s="4"/>
      <c r="G58" s="4"/>
      <c r="H58" s="6"/>
      <c r="I58" s="36"/>
      <c r="K58" s="37"/>
    </row>
    <row r="59" s="1" customFormat="1" spans="1:11">
      <c r="A59" s="4"/>
      <c r="B59" s="35"/>
      <c r="C59" s="5"/>
      <c r="D59" s="4"/>
      <c r="E59" s="4"/>
      <c r="F59" s="4"/>
      <c r="G59" s="4"/>
      <c r="H59" s="6"/>
      <c r="I59" s="36"/>
      <c r="K59" s="37"/>
    </row>
    <row r="60" s="1" customFormat="1" spans="1:11">
      <c r="A60" s="4"/>
      <c r="B60" s="35"/>
      <c r="C60" s="5"/>
      <c r="D60" s="4"/>
      <c r="E60" s="4"/>
      <c r="F60" s="4"/>
      <c r="G60" s="4"/>
      <c r="H60" s="6"/>
      <c r="I60" s="36"/>
      <c r="K60" s="37"/>
    </row>
  </sheetData>
  <mergeCells count="14">
    <mergeCell ref="A1:J1"/>
    <mergeCell ref="F2:G2"/>
    <mergeCell ref="H2:I2"/>
    <mergeCell ref="A17:J17"/>
    <mergeCell ref="A2:A4"/>
    <mergeCell ref="B2:B4"/>
    <mergeCell ref="C2:C4"/>
    <mergeCell ref="D2:D4"/>
    <mergeCell ref="E2:E4"/>
    <mergeCell ref="F3:F4"/>
    <mergeCell ref="G3:G4"/>
    <mergeCell ref="H3:H4"/>
    <mergeCell ref="I3:I4"/>
    <mergeCell ref="J2:J4"/>
  </mergeCells>
  <pageMargins left="0.236111111111111" right="0.236111111111111" top="0.275" bottom="0.236111111111111" header="0.236111111111111" footer="0.196527777777778"/>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tabSelected="1" workbookViewId="0">
      <selection activeCell="G6" sqref="G6"/>
    </sheetView>
  </sheetViews>
  <sheetFormatPr defaultColWidth="10" defaultRowHeight="14.25"/>
  <cols>
    <col min="1" max="1" width="5.14166666666667" style="4"/>
    <col min="2" max="2" width="16.6666666666667" style="5" customWidth="1"/>
    <col min="3" max="3" width="40.875" style="5" customWidth="1"/>
    <col min="4" max="4" width="5.86666666666667" style="4" customWidth="1"/>
    <col min="5" max="5" width="11" style="4" customWidth="1"/>
    <col min="6" max="6" width="5.75" style="4" customWidth="1"/>
    <col min="7" max="7" width="10" style="1"/>
    <col min="8" max="8" width="10.625" style="1" customWidth="1"/>
    <col min="9" max="9" width="10.5" style="6" customWidth="1"/>
    <col min="10" max="10" width="12" style="6" customWidth="1"/>
    <col min="11" max="11" width="17" style="1" customWidth="1"/>
    <col min="12" max="16384" width="10" style="1"/>
  </cols>
  <sheetData>
    <row r="1" s="1" customFormat="1" ht="36" customHeight="1" spans="1:11">
      <c r="A1" s="7" t="s">
        <v>180</v>
      </c>
      <c r="B1" s="7"/>
      <c r="C1" s="7"/>
      <c r="D1" s="7"/>
      <c r="E1" s="7"/>
      <c r="F1" s="7"/>
      <c r="G1" s="7"/>
      <c r="H1" s="7"/>
      <c r="I1" s="23"/>
      <c r="J1" s="23"/>
      <c r="K1" s="7"/>
    </row>
    <row r="2" s="1" customFormat="1" spans="1:11">
      <c r="A2" s="8" t="s">
        <v>1</v>
      </c>
      <c r="B2" s="8" t="s">
        <v>2</v>
      </c>
      <c r="C2" s="8" t="s">
        <v>181</v>
      </c>
      <c r="D2" s="8" t="s">
        <v>18</v>
      </c>
      <c r="E2" s="9" t="s">
        <v>182</v>
      </c>
      <c r="F2" s="8" t="s">
        <v>19</v>
      </c>
      <c r="G2" s="10" t="s">
        <v>183</v>
      </c>
      <c r="H2" s="10"/>
      <c r="I2" s="24"/>
      <c r="J2" s="24"/>
      <c r="K2" s="25" t="s">
        <v>6</v>
      </c>
    </row>
    <row r="3" s="1" customFormat="1" ht="39" customHeight="1" spans="1:11">
      <c r="A3" s="8"/>
      <c r="B3" s="8"/>
      <c r="C3" s="8"/>
      <c r="D3" s="8"/>
      <c r="E3" s="11"/>
      <c r="F3" s="8"/>
      <c r="G3" s="10" t="s">
        <v>184</v>
      </c>
      <c r="H3" s="10" t="s">
        <v>185</v>
      </c>
      <c r="I3" s="24" t="s">
        <v>25</v>
      </c>
      <c r="J3" s="26" t="s">
        <v>186</v>
      </c>
      <c r="K3" s="27"/>
    </row>
    <row r="4" s="2" customFormat="1" spans="1:11">
      <c r="A4" s="8" t="s">
        <v>187</v>
      </c>
      <c r="B4" s="8" t="s">
        <v>188</v>
      </c>
      <c r="C4" s="8"/>
      <c r="D4" s="8" t="s">
        <v>189</v>
      </c>
      <c r="E4" s="12"/>
      <c r="F4" s="8" t="s">
        <v>189</v>
      </c>
      <c r="G4" s="13"/>
      <c r="H4" s="13"/>
      <c r="I4" s="28"/>
      <c r="J4" s="28"/>
      <c r="K4" s="13"/>
    </row>
    <row r="5" s="1" customFormat="1" ht="166" customHeight="1" spans="1:11">
      <c r="A5" s="14">
        <v>1</v>
      </c>
      <c r="B5" s="15" t="s">
        <v>190</v>
      </c>
      <c r="C5" s="15" t="s">
        <v>191</v>
      </c>
      <c r="D5" s="14" t="s">
        <v>173</v>
      </c>
      <c r="E5" s="16">
        <v>100000</v>
      </c>
      <c r="F5" s="14">
        <v>1</v>
      </c>
      <c r="G5" s="17" t="s">
        <v>192</v>
      </c>
      <c r="H5" s="17" t="s">
        <v>192</v>
      </c>
      <c r="I5" s="29"/>
      <c r="J5" s="30"/>
      <c r="K5" s="31" t="s">
        <v>193</v>
      </c>
    </row>
    <row r="6" s="1" customFormat="1" ht="166" customHeight="1" spans="1:11">
      <c r="A6" s="14">
        <v>2</v>
      </c>
      <c r="B6" s="15" t="s">
        <v>194</v>
      </c>
      <c r="C6" s="15" t="s">
        <v>195</v>
      </c>
      <c r="D6" s="14" t="s">
        <v>173</v>
      </c>
      <c r="E6" s="16">
        <v>300000</v>
      </c>
      <c r="F6" s="14">
        <v>1</v>
      </c>
      <c r="G6" s="18"/>
      <c r="H6" s="18"/>
      <c r="I6" s="30"/>
      <c r="J6" s="30"/>
      <c r="K6" s="31" t="s">
        <v>196</v>
      </c>
    </row>
    <row r="7" s="1" customFormat="1" ht="213" customHeight="1" spans="1:11">
      <c r="A7" s="14">
        <v>3</v>
      </c>
      <c r="B7" s="15" t="s">
        <v>197</v>
      </c>
      <c r="C7" s="15" t="s">
        <v>198</v>
      </c>
      <c r="D7" s="14" t="s">
        <v>173</v>
      </c>
      <c r="E7" s="16">
        <v>100000</v>
      </c>
      <c r="F7" s="14">
        <v>1</v>
      </c>
      <c r="G7" s="17" t="s">
        <v>192</v>
      </c>
      <c r="H7" s="17" t="s">
        <v>192</v>
      </c>
      <c r="I7" s="29"/>
      <c r="J7" s="30"/>
      <c r="K7" s="31" t="s">
        <v>199</v>
      </c>
    </row>
    <row r="8" s="1" customFormat="1" ht="213" customHeight="1" spans="1:11">
      <c r="A8" s="14">
        <v>4</v>
      </c>
      <c r="B8" s="15" t="s">
        <v>200</v>
      </c>
      <c r="C8" s="15" t="s">
        <v>201</v>
      </c>
      <c r="D8" s="14" t="s">
        <v>173</v>
      </c>
      <c r="E8" s="16">
        <v>200000</v>
      </c>
      <c r="F8" s="14">
        <v>1</v>
      </c>
      <c r="G8" s="17" t="s">
        <v>192</v>
      </c>
      <c r="H8" s="17" t="s">
        <v>192</v>
      </c>
      <c r="I8" s="29"/>
      <c r="J8" s="30"/>
      <c r="K8" s="31" t="s">
        <v>199</v>
      </c>
    </row>
    <row r="9" s="1" customFormat="1" ht="151" customHeight="1" spans="1:11">
      <c r="A9" s="14">
        <v>5</v>
      </c>
      <c r="B9" s="15" t="s">
        <v>202</v>
      </c>
      <c r="C9" s="15" t="s">
        <v>203</v>
      </c>
      <c r="D9" s="14" t="s">
        <v>173</v>
      </c>
      <c r="E9" s="16">
        <v>250000</v>
      </c>
      <c r="F9" s="14">
        <v>1</v>
      </c>
      <c r="G9" s="18"/>
      <c r="H9" s="18"/>
      <c r="I9" s="30"/>
      <c r="J9" s="30"/>
      <c r="K9" s="31" t="s">
        <v>204</v>
      </c>
    </row>
    <row r="10" s="1" customFormat="1" ht="151" customHeight="1" spans="1:11">
      <c r="A10" s="14">
        <v>6</v>
      </c>
      <c r="B10" s="15" t="s">
        <v>205</v>
      </c>
      <c r="C10" s="15" t="s">
        <v>206</v>
      </c>
      <c r="D10" s="14" t="s">
        <v>173</v>
      </c>
      <c r="E10" s="16">
        <v>40000</v>
      </c>
      <c r="F10" s="14">
        <v>1</v>
      </c>
      <c r="G10" s="18"/>
      <c r="H10" s="18"/>
      <c r="I10" s="30"/>
      <c r="J10" s="30"/>
      <c r="K10" s="31" t="s">
        <v>207</v>
      </c>
    </row>
    <row r="11" s="3" customFormat="1" ht="43" customHeight="1" spans="1:11">
      <c r="A11" s="12"/>
      <c r="B11" s="12" t="s">
        <v>100</v>
      </c>
      <c r="C11" s="19"/>
      <c r="D11" s="12"/>
      <c r="E11" s="12">
        <f>SUM(E5:E10)</f>
        <v>990000</v>
      </c>
      <c r="F11" s="12"/>
      <c r="G11" s="20"/>
      <c r="H11" s="20"/>
      <c r="I11" s="32"/>
      <c r="J11" s="32"/>
      <c r="K11" s="20"/>
    </row>
    <row r="12" s="1" customFormat="1" ht="99" customHeight="1" spans="1:11">
      <c r="A12" s="21" t="s">
        <v>208</v>
      </c>
      <c r="B12" s="22"/>
      <c r="C12" s="22"/>
      <c r="D12" s="22"/>
      <c r="E12" s="22"/>
      <c r="F12" s="22"/>
      <c r="G12" s="22"/>
      <c r="H12" s="22"/>
      <c r="I12" s="33"/>
      <c r="J12" s="33"/>
      <c r="K12" s="22"/>
    </row>
  </sheetData>
  <mergeCells count="11">
    <mergeCell ref="A1:K1"/>
    <mergeCell ref="G2:J2"/>
    <mergeCell ref="B4:C4"/>
    <mergeCell ref="A12:K12"/>
    <mergeCell ref="A2:A3"/>
    <mergeCell ref="B2:B3"/>
    <mergeCell ref="C2:C3"/>
    <mergeCell ref="D2:D3"/>
    <mergeCell ref="E2:E3"/>
    <mergeCell ref="F2:F3"/>
    <mergeCell ref="K2:K3"/>
  </mergeCells>
  <pageMargins left="0.196527777777778" right="0.196527777777778" top="0.275" bottom="0.196527777777778" header="0.314583333333333" footer="0.196527777777778"/>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汇总表</vt:lpstr>
      <vt:lpstr>1号桥工程</vt:lpstr>
      <vt:lpstr>2号桥工程</vt:lpstr>
      <vt:lpstr>3号桥工程</vt:lpstr>
      <vt:lpstr>4号桥工程</vt:lpstr>
      <vt:lpstr>5号桥工程</vt:lpstr>
      <vt:lpstr>预制场修建和其它费用</vt:lpstr>
      <vt:lpstr>机械租赁费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001</dc:creator>
  <cp:lastModifiedBy>林凡燕</cp:lastModifiedBy>
  <dcterms:created xsi:type="dcterms:W3CDTF">2026-02-04T06:47:00Z</dcterms:created>
  <dcterms:modified xsi:type="dcterms:W3CDTF">2026-03-20T07:15:55Z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3E59171E312C4B258BE2E1FC3B6F194C_13</vt:lpwstr>
  </property>
  <property fmtid="{D5CDD505-2E9C-101B-9397-08002B2CF9AE}" pid="3" name="KSOProductBuildVer">
    <vt:lpwstr>2052-11.1.0.14309</vt:lpwstr>
  </property>
  <property fmtid="{D5CDD505-2E9C-101B-9397-08002B2CF9AE}" pid="4" name="KSOReadingLayout">
    <vt:bool>true</vt:bool>
  </property>
  <property fmtid="{D5CDD505-2E9C-101B-9397-08002B2CF9AE}" pid="5" name="CalculationRule">
    <vt:i4>0</vt:i4>
  </property>
</Properties>
</file>